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91" yWindow="1455" windowWidth="15285" windowHeight="8670" activeTab="0"/>
  </bookViews>
  <sheets>
    <sheet name="Bird Data" sheetId="1" r:id="rId1"/>
    <sheet name="Tree Data" sheetId="2" r:id="rId2"/>
  </sheets>
  <definedNames/>
  <calcPr fullCalcOnLoad="1"/>
</workbook>
</file>

<file path=xl/sharedStrings.xml><?xml version="1.0" encoding="utf-8"?>
<sst xmlns="http://schemas.openxmlformats.org/spreadsheetml/2006/main" count="1165" uniqueCount="145">
  <si>
    <t>SITE</t>
  </si>
  <si>
    <t>LOCATION</t>
  </si>
  <si>
    <t>PLOT</t>
  </si>
  <si>
    <t>TOTAL RICHNESS</t>
  </si>
  <si>
    <t>NATIVE RICHNESS</t>
  </si>
  <si>
    <t>EXOTIC RICHNESS</t>
  </si>
  <si>
    <t>TOTAL BIOMASS (g)</t>
  </si>
  <si>
    <t>TOTAL NATIVE BIOMASS (g)</t>
  </si>
  <si>
    <t>TOTAL EXOTIC BIOMASS (g)</t>
  </si>
  <si>
    <t>GROUP</t>
  </si>
  <si>
    <t>GC</t>
  </si>
  <si>
    <t>GOLF</t>
  </si>
  <si>
    <t>MORANGE</t>
  </si>
  <si>
    <t>ORANGE</t>
  </si>
  <si>
    <t>MIL</t>
  </si>
  <si>
    <t>RESIDENTIAL</t>
  </si>
  <si>
    <t>ROOTBEER</t>
  </si>
  <si>
    <t>Slippery Elm</t>
  </si>
  <si>
    <t>Chocolate</t>
  </si>
  <si>
    <t>Original Orange</t>
  </si>
  <si>
    <t>RNC</t>
  </si>
  <si>
    <t>Orange</t>
  </si>
  <si>
    <t>RIPARIAN</t>
  </si>
  <si>
    <t>UPLAND</t>
  </si>
  <si>
    <t>PRARIE</t>
  </si>
  <si>
    <t>Red</t>
  </si>
  <si>
    <t>UEC</t>
  </si>
  <si>
    <t>BLUE</t>
  </si>
  <si>
    <t>FRIORANGE</t>
  </si>
  <si>
    <t>UWM</t>
  </si>
  <si>
    <t>CAMPUS</t>
  </si>
  <si>
    <t>UWMFS</t>
  </si>
  <si>
    <t>ARBOREALS</t>
  </si>
  <si>
    <t>8AMTH</t>
  </si>
  <si>
    <t>NATURE</t>
  </si>
  <si>
    <t>UF</t>
  </si>
  <si>
    <t>LF</t>
  </si>
  <si>
    <t>WD</t>
  </si>
  <si>
    <t>DIVERSITY</t>
  </si>
  <si>
    <t>EVENNESS</t>
  </si>
  <si>
    <t>TOTAL ABUNDANCE</t>
  </si>
  <si>
    <t>GRADIENT</t>
  </si>
  <si>
    <t>GRAD. ^ 2</t>
  </si>
  <si>
    <t>DATE</t>
  </si>
  <si>
    <t>SCIENTIFIC NAME</t>
  </si>
  <si>
    <t>CIRCUMFERENCE (cm)</t>
  </si>
  <si>
    <t>NATIVE / EXOTIC</t>
  </si>
  <si>
    <t>COMMON NAME</t>
  </si>
  <si>
    <t>Pi</t>
  </si>
  <si>
    <t>lnPi</t>
  </si>
  <si>
    <t>Pi lnPi</t>
  </si>
  <si>
    <t>DBH (cm)</t>
  </si>
  <si>
    <r>
      <t>b</t>
    </r>
    <r>
      <rPr>
        <b/>
        <sz val="10"/>
        <rFont val="Arial"/>
        <family val="2"/>
      </rPr>
      <t>0</t>
    </r>
  </si>
  <si>
    <r>
      <t>b</t>
    </r>
    <r>
      <rPr>
        <b/>
        <sz val="10"/>
        <rFont val="Arial"/>
        <family val="2"/>
      </rPr>
      <t>1</t>
    </r>
  </si>
  <si>
    <t>Ulmus americana</t>
  </si>
  <si>
    <t>Native</t>
  </si>
  <si>
    <t>American Elm</t>
  </si>
  <si>
    <t>Querus velutina</t>
  </si>
  <si>
    <t>Black Oak</t>
  </si>
  <si>
    <t>Morus rubra</t>
  </si>
  <si>
    <t>Red Mulberry</t>
  </si>
  <si>
    <t>Ulmus rubra</t>
  </si>
  <si>
    <t>Quercus alba</t>
  </si>
  <si>
    <t>White Oak</t>
  </si>
  <si>
    <t>Purple Haze</t>
  </si>
  <si>
    <t>Tilia americana</t>
  </si>
  <si>
    <t>American Basswood</t>
  </si>
  <si>
    <t>Fraxinus pennsyvanica</t>
  </si>
  <si>
    <t>Green Ash</t>
  </si>
  <si>
    <t>Acer spicatum</t>
  </si>
  <si>
    <t>Mountain Maple</t>
  </si>
  <si>
    <t>Acer saccharinum</t>
  </si>
  <si>
    <t>Silver Maple</t>
  </si>
  <si>
    <t>Fraxinus americana</t>
  </si>
  <si>
    <t>White Ash</t>
  </si>
  <si>
    <t>Acer negundo</t>
  </si>
  <si>
    <t>Box Elder</t>
  </si>
  <si>
    <t>Acer rubrum</t>
  </si>
  <si>
    <t>Red Maple</t>
  </si>
  <si>
    <t>Quercus rubra</t>
  </si>
  <si>
    <t>Red Oak</t>
  </si>
  <si>
    <t>Fagus grandifolia</t>
  </si>
  <si>
    <t>American Beech</t>
  </si>
  <si>
    <t>Corya cordiformis</t>
  </si>
  <si>
    <t>Bitternut Hickory</t>
  </si>
  <si>
    <t>Ulmusprocera salisb</t>
  </si>
  <si>
    <t>Exotic</t>
  </si>
  <si>
    <t>English Elm</t>
  </si>
  <si>
    <t>Acer platanoids</t>
  </si>
  <si>
    <t>Norway Maple</t>
  </si>
  <si>
    <t>Carya ovata</t>
  </si>
  <si>
    <t>Shagbark Hickory</t>
  </si>
  <si>
    <t>THREE</t>
  </si>
  <si>
    <t>Acer saccharum</t>
  </si>
  <si>
    <t>Sugar Maple</t>
  </si>
  <si>
    <t>X</t>
  </si>
  <si>
    <t>Carya cordiformis</t>
  </si>
  <si>
    <t>Blue</t>
  </si>
  <si>
    <t>BP</t>
  </si>
  <si>
    <t>RED</t>
  </si>
  <si>
    <t>Abroreals</t>
  </si>
  <si>
    <t>Crataegus spp.</t>
  </si>
  <si>
    <t>Hawthorne</t>
  </si>
  <si>
    <t>Cornus stolonifera</t>
  </si>
  <si>
    <t>Redosier Dogwood</t>
  </si>
  <si>
    <t>Pinus nigra</t>
  </si>
  <si>
    <t>Austrian Pine</t>
  </si>
  <si>
    <t>Crataegus coccinea</t>
  </si>
  <si>
    <t>Scarlet Hawthorn</t>
  </si>
  <si>
    <t>Slippery Elms</t>
  </si>
  <si>
    <t>Acer grinnala</t>
  </si>
  <si>
    <t>Amur Maple</t>
  </si>
  <si>
    <t>Quercus ellipsoidalis</t>
  </si>
  <si>
    <t>Northern Pin Oak</t>
  </si>
  <si>
    <t>Picea abies</t>
  </si>
  <si>
    <t>Norway Spruce</t>
  </si>
  <si>
    <t>Pinus resinosa</t>
  </si>
  <si>
    <t>Red Pine</t>
  </si>
  <si>
    <t>s</t>
  </si>
  <si>
    <t>purple</t>
  </si>
  <si>
    <t>Gleditsia triacanthos</t>
  </si>
  <si>
    <t>Honey Locust</t>
  </si>
  <si>
    <t>Malus species</t>
  </si>
  <si>
    <t>Crab Apple</t>
  </si>
  <si>
    <t>Sorbus aucuparia</t>
  </si>
  <si>
    <t>European Mountain Ash</t>
  </si>
  <si>
    <t>Fraxinus pennsylvanica</t>
  </si>
  <si>
    <t>Gleditsia triacahthus</t>
  </si>
  <si>
    <t>Quercus Bicolor</t>
  </si>
  <si>
    <t>Swamp Oak</t>
  </si>
  <si>
    <t>Liquidambar styraciflua</t>
  </si>
  <si>
    <t>American Sweetgum</t>
  </si>
  <si>
    <t>Ginkgo biloba</t>
  </si>
  <si>
    <t>Ginkgo</t>
  </si>
  <si>
    <t>Larix larcinia</t>
  </si>
  <si>
    <t>Tamrack</t>
  </si>
  <si>
    <t>friorange</t>
  </si>
  <si>
    <t>orange</t>
  </si>
  <si>
    <t>Ptelea trifoliata</t>
  </si>
  <si>
    <t>Common Hoptree</t>
  </si>
  <si>
    <t>Prunus cerasus</t>
  </si>
  <si>
    <t>Sour Cherry</t>
  </si>
  <si>
    <t>Unknown</t>
  </si>
  <si>
    <t>Aesculus hippocastanum</t>
  </si>
  <si>
    <t>Horse Chestnut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</si>
</sst>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000000"/>
    <numFmt numFmtId="166" formatCode="0.0000000000;[Red]0.0000000000"/>
    <numFmt numFmtId="167" formatCode="0.000000000"/>
    <numFmt numFmtId="168" formatCode="m/d/yy;@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  <font>
      <sz val="20"/>
      <name val="Arial"/>
      <family val="0"/>
    </font>
    <font>
      <sz val="10"/>
      <color indexed="22"/>
      <name val="Arial"/>
      <family val="0"/>
    </font>
    <font>
      <sz val="9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7" fontId="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 vertical="center"/>
    </xf>
    <xf numFmtId="169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9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9" fontId="0" fillId="2" borderId="1" xfId="0" applyNumberFormat="1" applyFont="1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4" fontId="0" fillId="2" borderId="4" xfId="0" applyNumberFormat="1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7" fontId="0" fillId="2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7" fontId="0" fillId="0" borderId="4" xfId="0" applyNumberFormat="1" applyFont="1" applyFill="1" applyBorder="1" applyAlignment="1">
      <alignment horizontal="center" vertical="center"/>
    </xf>
    <xf numFmtId="167" fontId="0" fillId="0" borderId="2" xfId="0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90" zoomScaleNormal="90" workbookViewId="0" topLeftCell="A1">
      <selection activeCell="D31" sqref="D31"/>
    </sheetView>
  </sheetViews>
  <sheetFormatPr defaultColWidth="9.140625" defaultRowHeight="12.75"/>
  <cols>
    <col min="1" max="1" width="8.140625" style="4" bestFit="1" customWidth="1"/>
    <col min="2" max="2" width="10.421875" style="4" bestFit="1" customWidth="1"/>
    <col min="3" max="3" width="10.140625" style="4" bestFit="1" customWidth="1"/>
    <col min="4" max="4" width="13.421875" style="4" bestFit="1" customWidth="1"/>
    <col min="5" max="5" width="15.00390625" style="4" customWidth="1"/>
    <col min="6" max="6" width="6.28125" style="4" bestFit="1" customWidth="1"/>
    <col min="7" max="7" width="18.28125" style="4" bestFit="1" customWidth="1"/>
    <col min="8" max="8" width="19.00390625" style="4" bestFit="1" customWidth="1"/>
    <col min="9" max="9" width="19.140625" style="4" bestFit="1" customWidth="1"/>
    <col min="10" max="10" width="28.7109375" style="4" bestFit="1" customWidth="1"/>
    <col min="11" max="11" width="31.140625" style="4" bestFit="1" customWidth="1"/>
    <col min="12" max="12" width="19.57421875" style="4" bestFit="1" customWidth="1"/>
    <col min="13" max="13" width="20.421875" style="4" bestFit="1" customWidth="1"/>
    <col min="14" max="15" width="13.28125" style="4" bestFit="1" customWidth="1"/>
    <col min="16" max="16384" width="9.140625" style="4" customWidth="1"/>
  </cols>
  <sheetData>
    <row r="1" spans="1:15" ht="12.75">
      <c r="A1" s="3" t="s">
        <v>0</v>
      </c>
      <c r="B1" s="3" t="s">
        <v>41</v>
      </c>
      <c r="C1" s="3" t="s">
        <v>42</v>
      </c>
      <c r="D1" s="3" t="s">
        <v>1</v>
      </c>
      <c r="E1" s="3" t="s">
        <v>9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8</v>
      </c>
      <c r="K1" s="3" t="s">
        <v>7</v>
      </c>
      <c r="L1" s="5" t="s">
        <v>6</v>
      </c>
      <c r="M1" s="3" t="s">
        <v>40</v>
      </c>
      <c r="N1" s="3" t="s">
        <v>38</v>
      </c>
      <c r="O1" s="3" t="s">
        <v>39</v>
      </c>
    </row>
    <row r="2" spans="1:15" ht="12.75">
      <c r="A2" s="1" t="s">
        <v>10</v>
      </c>
      <c r="B2" s="1">
        <v>4</v>
      </c>
      <c r="C2" s="1">
        <f>B2*B2</f>
        <v>16</v>
      </c>
      <c r="D2" s="1" t="s">
        <v>11</v>
      </c>
      <c r="E2" s="1" t="s">
        <v>12</v>
      </c>
      <c r="F2" s="1">
        <v>1</v>
      </c>
      <c r="G2" s="1">
        <v>4</v>
      </c>
      <c r="H2" s="1">
        <v>4</v>
      </c>
      <c r="I2" s="1">
        <v>0</v>
      </c>
      <c r="J2" s="2">
        <v>0</v>
      </c>
      <c r="K2" s="1">
        <v>569.2</v>
      </c>
      <c r="L2" s="6">
        <v>569.2</v>
      </c>
      <c r="M2" s="1">
        <v>17</v>
      </c>
      <c r="N2" s="1">
        <v>0.9160681370152876</v>
      </c>
      <c r="O2" s="1">
        <v>0.6608034791941735</v>
      </c>
    </row>
    <row r="3" spans="1:15" ht="12.75">
      <c r="A3" s="1" t="s">
        <v>10</v>
      </c>
      <c r="B3" s="1">
        <v>4</v>
      </c>
      <c r="C3" s="1">
        <f aca="true" t="shared" si="0" ref="C3:C50">B3*B3</f>
        <v>16</v>
      </c>
      <c r="D3" s="1" t="s">
        <v>11</v>
      </c>
      <c r="E3" s="1" t="s">
        <v>13</v>
      </c>
      <c r="F3" s="1">
        <v>1</v>
      </c>
      <c r="G3" s="1">
        <v>2</v>
      </c>
      <c r="H3" s="1">
        <v>2</v>
      </c>
      <c r="I3" s="1">
        <v>0</v>
      </c>
      <c r="J3" s="1">
        <v>0</v>
      </c>
      <c r="K3" s="1">
        <v>144.2</v>
      </c>
      <c r="L3" s="6">
        <v>144.2</v>
      </c>
      <c r="M3" s="1">
        <v>5</v>
      </c>
      <c r="N3" s="1">
        <v>0.5004024235381879</v>
      </c>
      <c r="O3" s="1">
        <v>0.7219280948873623</v>
      </c>
    </row>
    <row r="4" spans="1:15" ht="12.75">
      <c r="A4" s="1" t="s">
        <v>10</v>
      </c>
      <c r="B4" s="1">
        <v>4</v>
      </c>
      <c r="C4" s="1">
        <f t="shared" si="0"/>
        <v>16</v>
      </c>
      <c r="D4" s="1" t="s">
        <v>11</v>
      </c>
      <c r="E4" s="1" t="s">
        <v>12</v>
      </c>
      <c r="F4" s="1">
        <v>2</v>
      </c>
      <c r="G4" s="1">
        <v>4</v>
      </c>
      <c r="H4" s="1">
        <v>4</v>
      </c>
      <c r="I4" s="1">
        <v>0</v>
      </c>
      <c r="J4" s="1">
        <v>0</v>
      </c>
      <c r="K4" s="1">
        <v>1847.45</v>
      </c>
      <c r="L4" s="6">
        <v>1847.45</v>
      </c>
      <c r="M4" s="1">
        <v>7</v>
      </c>
      <c r="N4" s="1">
        <v>1.15374194270109</v>
      </c>
      <c r="O4" s="1">
        <v>0.8322488896002306</v>
      </c>
    </row>
    <row r="5" spans="1:15" ht="12.75">
      <c r="A5" s="1" t="s">
        <v>10</v>
      </c>
      <c r="B5" s="1">
        <v>4</v>
      </c>
      <c r="C5" s="1">
        <f t="shared" si="0"/>
        <v>16</v>
      </c>
      <c r="D5" s="1" t="s">
        <v>11</v>
      </c>
      <c r="E5" s="1" t="s">
        <v>13</v>
      </c>
      <c r="F5" s="1">
        <v>2</v>
      </c>
      <c r="G5" s="1">
        <v>2</v>
      </c>
      <c r="H5" s="1">
        <v>1</v>
      </c>
      <c r="I5" s="1">
        <v>1</v>
      </c>
      <c r="J5" s="1">
        <v>54</v>
      </c>
      <c r="K5" s="1">
        <v>43.2</v>
      </c>
      <c r="L5" s="6">
        <v>97.2</v>
      </c>
      <c r="M5" s="1">
        <v>6</v>
      </c>
      <c r="N5" s="1">
        <v>0.6365141682948128</v>
      </c>
      <c r="O5" s="1">
        <v>0.9182958340544894</v>
      </c>
    </row>
    <row r="6" spans="1:15" ht="12.75">
      <c r="A6" s="1" t="s">
        <v>14</v>
      </c>
      <c r="B6" s="1">
        <v>5</v>
      </c>
      <c r="C6" s="1">
        <f t="shared" si="0"/>
        <v>25</v>
      </c>
      <c r="D6" s="1" t="s">
        <v>15</v>
      </c>
      <c r="E6" s="1" t="s">
        <v>16</v>
      </c>
      <c r="F6" s="1">
        <v>1</v>
      </c>
      <c r="G6" s="1">
        <v>1</v>
      </c>
      <c r="H6" s="1">
        <v>0</v>
      </c>
      <c r="I6" s="1">
        <v>1</v>
      </c>
      <c r="J6" s="1">
        <v>22</v>
      </c>
      <c r="K6" s="1">
        <v>0</v>
      </c>
      <c r="L6" s="7">
        <v>22</v>
      </c>
      <c r="M6" s="8">
        <v>1</v>
      </c>
      <c r="N6" s="1">
        <v>0</v>
      </c>
      <c r="O6" s="1">
        <v>0</v>
      </c>
    </row>
    <row r="7" spans="1:15" ht="12.75">
      <c r="A7" s="1" t="s">
        <v>14</v>
      </c>
      <c r="B7" s="9">
        <v>5</v>
      </c>
      <c r="C7" s="1">
        <f t="shared" si="0"/>
        <v>25</v>
      </c>
      <c r="D7" s="2" t="s">
        <v>15</v>
      </c>
      <c r="E7" s="1" t="s">
        <v>17</v>
      </c>
      <c r="F7" s="1">
        <v>1</v>
      </c>
      <c r="G7" s="1">
        <v>2</v>
      </c>
      <c r="H7" s="1">
        <v>2</v>
      </c>
      <c r="I7" s="1">
        <v>2</v>
      </c>
      <c r="J7" s="1">
        <v>2917</v>
      </c>
      <c r="K7" s="1">
        <v>0</v>
      </c>
      <c r="L7" s="6">
        <v>2917</v>
      </c>
      <c r="M7" s="1">
        <v>11</v>
      </c>
      <c r="N7" s="1">
        <v>0.5859526183035508</v>
      </c>
      <c r="O7" s="1">
        <v>0.8453509366224364</v>
      </c>
    </row>
    <row r="8" spans="1:15" ht="12.75">
      <c r="A8" s="1" t="s">
        <v>14</v>
      </c>
      <c r="B8" s="1">
        <v>5</v>
      </c>
      <c r="C8" s="1">
        <f t="shared" si="0"/>
        <v>25</v>
      </c>
      <c r="D8" s="1" t="s">
        <v>15</v>
      </c>
      <c r="E8" s="1" t="s">
        <v>16</v>
      </c>
      <c r="F8" s="1">
        <v>2</v>
      </c>
      <c r="G8" s="1">
        <v>3</v>
      </c>
      <c r="H8" s="1">
        <v>3</v>
      </c>
      <c r="I8" s="1">
        <v>0</v>
      </c>
      <c r="J8" s="1">
        <v>0</v>
      </c>
      <c r="K8" s="1">
        <v>1825.6</v>
      </c>
      <c r="L8" s="6">
        <v>1825.6</v>
      </c>
      <c r="M8" s="1">
        <v>7</v>
      </c>
      <c r="N8" s="1">
        <v>0.9556998911125343</v>
      </c>
      <c r="O8" s="1">
        <v>0.8699155297736259</v>
      </c>
    </row>
    <row r="9" spans="1:15" ht="12.75">
      <c r="A9" s="1" t="s">
        <v>14</v>
      </c>
      <c r="B9" s="1">
        <v>5</v>
      </c>
      <c r="C9" s="1">
        <f t="shared" si="0"/>
        <v>25</v>
      </c>
      <c r="D9" s="1" t="s">
        <v>15</v>
      </c>
      <c r="E9" s="1" t="s">
        <v>17</v>
      </c>
      <c r="F9" s="1">
        <v>2</v>
      </c>
      <c r="G9" s="1">
        <v>2</v>
      </c>
      <c r="H9" s="1">
        <v>0</v>
      </c>
      <c r="I9" s="1">
        <v>2</v>
      </c>
      <c r="J9" s="1">
        <v>432</v>
      </c>
      <c r="K9" s="1">
        <v>0</v>
      </c>
      <c r="L9" s="6">
        <v>432</v>
      </c>
      <c r="M9" s="1">
        <v>16</v>
      </c>
      <c r="N9" s="1">
        <v>0.2337916587064593</v>
      </c>
      <c r="O9" s="1">
        <v>0.3372900666170139</v>
      </c>
    </row>
    <row r="10" spans="1:15" ht="12.75">
      <c r="A10" s="1" t="s">
        <v>14</v>
      </c>
      <c r="B10" s="1">
        <v>5</v>
      </c>
      <c r="C10" s="1">
        <f t="shared" si="0"/>
        <v>25</v>
      </c>
      <c r="D10" s="1" t="s">
        <v>15</v>
      </c>
      <c r="E10" s="1" t="s">
        <v>18</v>
      </c>
      <c r="F10" s="1">
        <v>1</v>
      </c>
      <c r="G10" s="1">
        <v>4</v>
      </c>
      <c r="H10" s="1">
        <v>3</v>
      </c>
      <c r="I10" s="1">
        <v>1</v>
      </c>
      <c r="J10" s="1">
        <v>2481.5</v>
      </c>
      <c r="K10" s="1">
        <f>L10-J10</f>
        <v>2534</v>
      </c>
      <c r="L10" s="6">
        <v>5015.5</v>
      </c>
      <c r="M10" s="1">
        <v>13</v>
      </c>
      <c r="N10" s="1">
        <v>1.0905994737794786</v>
      </c>
      <c r="O10" s="1">
        <v>0.7867012262088835</v>
      </c>
    </row>
    <row r="11" spans="1:15" ht="12.75">
      <c r="A11" s="1" t="s">
        <v>14</v>
      </c>
      <c r="B11" s="1">
        <v>5</v>
      </c>
      <c r="C11" s="1">
        <f t="shared" si="0"/>
        <v>25</v>
      </c>
      <c r="D11" s="1" t="s">
        <v>15</v>
      </c>
      <c r="E11" s="1" t="s">
        <v>19</v>
      </c>
      <c r="F11" s="1">
        <v>1</v>
      </c>
      <c r="G11" s="1">
        <v>3</v>
      </c>
      <c r="H11" s="1">
        <v>2</v>
      </c>
      <c r="I11" s="1">
        <v>1</v>
      </c>
      <c r="J11" s="1">
        <v>3545</v>
      </c>
      <c r="K11" s="1">
        <f>L11-J11</f>
        <v>2522</v>
      </c>
      <c r="L11" s="6">
        <v>6067</v>
      </c>
      <c r="M11" s="1">
        <v>15</v>
      </c>
      <c r="N11" s="1">
        <v>0.8033149761408755</v>
      </c>
      <c r="O11" s="1">
        <v>0.7312088026202268</v>
      </c>
    </row>
    <row r="12" spans="1:15" ht="12.75">
      <c r="A12" s="1" t="s">
        <v>14</v>
      </c>
      <c r="B12" s="1">
        <v>5</v>
      </c>
      <c r="C12" s="1">
        <f t="shared" si="0"/>
        <v>25</v>
      </c>
      <c r="D12" s="1" t="s">
        <v>15</v>
      </c>
      <c r="E12" s="1" t="s">
        <v>18</v>
      </c>
      <c r="F12" s="1">
        <v>2</v>
      </c>
      <c r="G12" s="1">
        <v>7</v>
      </c>
      <c r="H12" s="1">
        <v>5</v>
      </c>
      <c r="I12" s="1">
        <v>2</v>
      </c>
      <c r="J12" s="1">
        <f>22+270</f>
        <v>292</v>
      </c>
      <c r="K12" s="1">
        <f>L12-J12</f>
        <v>760.75</v>
      </c>
      <c r="L12" s="6">
        <v>1052.75</v>
      </c>
      <c r="M12" s="1">
        <v>19</v>
      </c>
      <c r="N12" s="1">
        <v>1.4861241287946156</v>
      </c>
      <c r="O12" s="1">
        <v>0.763716726343243</v>
      </c>
    </row>
    <row r="13" spans="1:15" ht="12.75">
      <c r="A13" s="1" t="s">
        <v>14</v>
      </c>
      <c r="B13" s="1">
        <v>5</v>
      </c>
      <c r="C13" s="1">
        <f t="shared" si="0"/>
        <v>25</v>
      </c>
      <c r="D13" s="1" t="s">
        <v>15</v>
      </c>
      <c r="E13" s="1" t="s">
        <v>19</v>
      </c>
      <c r="F13" s="1">
        <v>2</v>
      </c>
      <c r="G13" s="1">
        <v>6</v>
      </c>
      <c r="H13" s="1">
        <v>4</v>
      </c>
      <c r="I13" s="1">
        <v>2</v>
      </c>
      <c r="J13" s="1">
        <f>22+270</f>
        <v>292</v>
      </c>
      <c r="K13" s="1">
        <f>L13-J13</f>
        <v>256.35</v>
      </c>
      <c r="L13" s="6">
        <v>548.35</v>
      </c>
      <c r="M13" s="1">
        <v>17</v>
      </c>
      <c r="N13" s="1">
        <v>1.3156580703985552</v>
      </c>
      <c r="O13" s="1">
        <v>0.7342827499973427</v>
      </c>
    </row>
    <row r="14" spans="1:15" ht="12.75">
      <c r="A14" s="1" t="s">
        <v>20</v>
      </c>
      <c r="B14" s="1">
        <v>2</v>
      </c>
      <c r="C14" s="1">
        <f t="shared" si="0"/>
        <v>4</v>
      </c>
      <c r="D14" s="1" t="s">
        <v>23</v>
      </c>
      <c r="E14" s="1" t="s">
        <v>21</v>
      </c>
      <c r="F14" s="1">
        <v>1</v>
      </c>
      <c r="G14" s="1">
        <v>3</v>
      </c>
      <c r="H14" s="1">
        <v>3</v>
      </c>
      <c r="I14" s="1">
        <v>0</v>
      </c>
      <c r="J14" s="1">
        <v>0</v>
      </c>
      <c r="K14" s="1">
        <v>1648.75</v>
      </c>
      <c r="L14" s="6">
        <v>1648.75</v>
      </c>
      <c r="M14" s="1">
        <v>5</v>
      </c>
      <c r="N14" s="1">
        <v>0.9502705392332347</v>
      </c>
      <c r="O14" s="1">
        <v>0.8649735207179272</v>
      </c>
    </row>
    <row r="15" spans="1:15" ht="12.75">
      <c r="A15" s="1" t="s">
        <v>20</v>
      </c>
      <c r="B15" s="1">
        <v>2</v>
      </c>
      <c r="C15" s="1">
        <f t="shared" si="0"/>
        <v>4</v>
      </c>
      <c r="D15" s="1" t="s">
        <v>22</v>
      </c>
      <c r="E15" s="1" t="s">
        <v>16</v>
      </c>
      <c r="F15" s="1">
        <v>1</v>
      </c>
      <c r="G15" s="1">
        <v>1</v>
      </c>
      <c r="H15" s="1">
        <v>1</v>
      </c>
      <c r="I15" s="1">
        <v>0</v>
      </c>
      <c r="J15" s="1">
        <v>0</v>
      </c>
      <c r="K15" s="1">
        <v>54</v>
      </c>
      <c r="L15" s="6">
        <v>54</v>
      </c>
      <c r="M15" s="1">
        <v>2</v>
      </c>
      <c r="N15" s="1">
        <v>0</v>
      </c>
      <c r="O15" s="1">
        <v>0</v>
      </c>
    </row>
    <row r="16" spans="1:15" ht="12.75">
      <c r="A16" s="1" t="s">
        <v>20</v>
      </c>
      <c r="B16" s="1">
        <v>2</v>
      </c>
      <c r="C16" s="1">
        <f t="shared" si="0"/>
        <v>4</v>
      </c>
      <c r="D16" s="1" t="s">
        <v>23</v>
      </c>
      <c r="E16" s="1" t="s">
        <v>21</v>
      </c>
      <c r="F16" s="1">
        <v>2</v>
      </c>
      <c r="G16" s="1">
        <v>6</v>
      </c>
      <c r="H16" s="1">
        <v>6</v>
      </c>
      <c r="I16" s="1">
        <v>0</v>
      </c>
      <c r="J16" s="1">
        <v>0</v>
      </c>
      <c r="K16" s="1">
        <v>354.1</v>
      </c>
      <c r="L16" s="6">
        <v>354.1</v>
      </c>
      <c r="M16" s="1">
        <v>10</v>
      </c>
      <c r="N16" s="1">
        <v>1.6434177197931796</v>
      </c>
      <c r="O16" s="1">
        <v>0.9172088932791936</v>
      </c>
    </row>
    <row r="17" spans="1:15" ht="12.75">
      <c r="A17" s="1" t="s">
        <v>20</v>
      </c>
      <c r="B17" s="1">
        <v>2</v>
      </c>
      <c r="C17" s="1">
        <f t="shared" si="0"/>
        <v>4</v>
      </c>
      <c r="D17" s="1" t="s">
        <v>23</v>
      </c>
      <c r="E17" s="1" t="s">
        <v>16</v>
      </c>
      <c r="F17" s="1">
        <v>2</v>
      </c>
      <c r="G17" s="1">
        <v>3</v>
      </c>
      <c r="H17" s="1">
        <v>3</v>
      </c>
      <c r="I17" s="1">
        <v>0</v>
      </c>
      <c r="J17" s="1">
        <v>0</v>
      </c>
      <c r="K17" s="1">
        <v>139.2</v>
      </c>
      <c r="L17" s="6">
        <v>139.2</v>
      </c>
      <c r="M17" s="1">
        <v>8</v>
      </c>
      <c r="N17" s="1">
        <v>0.7356219397587946</v>
      </c>
      <c r="O17" s="1">
        <v>0.6695919455357792</v>
      </c>
    </row>
    <row r="18" spans="1:15" ht="12.75">
      <c r="A18" s="1" t="s">
        <v>20</v>
      </c>
      <c r="B18" s="1">
        <v>2</v>
      </c>
      <c r="C18" s="1">
        <f t="shared" si="0"/>
        <v>4</v>
      </c>
      <c r="D18" s="1" t="s">
        <v>24</v>
      </c>
      <c r="E18" s="1" t="s">
        <v>13</v>
      </c>
      <c r="F18" s="1">
        <v>1</v>
      </c>
      <c r="G18" s="1">
        <v>5</v>
      </c>
      <c r="H18" s="1">
        <v>5</v>
      </c>
      <c r="I18" s="1">
        <v>0</v>
      </c>
      <c r="J18" s="1">
        <v>0</v>
      </c>
      <c r="K18" s="1">
        <v>609.8</v>
      </c>
      <c r="L18" s="6">
        <v>609.8</v>
      </c>
      <c r="M18" s="1">
        <v>8</v>
      </c>
      <c r="N18" s="1">
        <v>1.4941751382893085</v>
      </c>
      <c r="O18" s="1">
        <v>0.9283832117695865</v>
      </c>
    </row>
    <row r="19" spans="1:15" ht="12.75">
      <c r="A19" s="1" t="s">
        <v>20</v>
      </c>
      <c r="B19" s="1">
        <v>2</v>
      </c>
      <c r="C19" s="1">
        <f t="shared" si="0"/>
        <v>4</v>
      </c>
      <c r="D19" s="1" t="s">
        <v>23</v>
      </c>
      <c r="E19" s="1" t="s">
        <v>25</v>
      </c>
      <c r="F19" s="1">
        <v>1</v>
      </c>
      <c r="G19" s="1">
        <v>3</v>
      </c>
      <c r="H19" s="1">
        <v>3</v>
      </c>
      <c r="I19" s="1">
        <v>0</v>
      </c>
      <c r="J19" s="1">
        <v>0</v>
      </c>
      <c r="K19" s="1">
        <v>641.3</v>
      </c>
      <c r="L19" s="6">
        <v>641.3</v>
      </c>
      <c r="M19" s="1">
        <v>3</v>
      </c>
      <c r="N19" s="1">
        <v>1.0986122886681096</v>
      </c>
      <c r="O19" s="1">
        <v>1</v>
      </c>
    </row>
    <row r="20" spans="1:15" ht="12.75">
      <c r="A20" s="1" t="s">
        <v>20</v>
      </c>
      <c r="B20" s="1">
        <v>2</v>
      </c>
      <c r="C20" s="1">
        <f t="shared" si="0"/>
        <v>4</v>
      </c>
      <c r="D20" s="1" t="s">
        <v>22</v>
      </c>
      <c r="E20" s="1" t="s">
        <v>13</v>
      </c>
      <c r="F20" s="1">
        <v>2</v>
      </c>
      <c r="G20" s="1">
        <v>7</v>
      </c>
      <c r="H20" s="1">
        <v>7</v>
      </c>
      <c r="I20" s="1">
        <v>0</v>
      </c>
      <c r="J20" s="1">
        <v>0</v>
      </c>
      <c r="K20" s="1">
        <v>1387</v>
      </c>
      <c r="L20" s="6">
        <v>1387</v>
      </c>
      <c r="M20" s="1">
        <v>16</v>
      </c>
      <c r="N20" s="1">
        <v>1.628619830332818</v>
      </c>
      <c r="O20" s="1">
        <v>0.8369450311585399</v>
      </c>
    </row>
    <row r="21" spans="1:15" ht="12.75">
      <c r="A21" s="1" t="s">
        <v>20</v>
      </c>
      <c r="B21" s="1">
        <v>2</v>
      </c>
      <c r="C21" s="1">
        <f t="shared" si="0"/>
        <v>4</v>
      </c>
      <c r="D21" s="1" t="s">
        <v>22</v>
      </c>
      <c r="E21" s="1" t="s">
        <v>25</v>
      </c>
      <c r="F21" s="1">
        <v>2</v>
      </c>
      <c r="G21" s="1">
        <v>3</v>
      </c>
      <c r="H21" s="1">
        <v>3</v>
      </c>
      <c r="I21" s="1">
        <v>0</v>
      </c>
      <c r="J21" s="1">
        <v>0</v>
      </c>
      <c r="K21" s="1">
        <v>1008.8</v>
      </c>
      <c r="L21" s="6">
        <v>1008.8</v>
      </c>
      <c r="M21" s="1">
        <v>5</v>
      </c>
      <c r="N21" s="1">
        <v>1.0549201679861442</v>
      </c>
      <c r="O21" s="1">
        <v>0.9602297178607612</v>
      </c>
    </row>
    <row r="22" spans="1:15" ht="12.75">
      <c r="A22" s="1" t="s">
        <v>26</v>
      </c>
      <c r="B22" s="1">
        <v>3</v>
      </c>
      <c r="C22" s="1">
        <f t="shared" si="0"/>
        <v>9</v>
      </c>
      <c r="D22" s="1" t="s">
        <v>22</v>
      </c>
      <c r="E22" s="1" t="s">
        <v>21</v>
      </c>
      <c r="F22" s="1">
        <v>1</v>
      </c>
      <c r="G22" s="1">
        <v>1</v>
      </c>
      <c r="H22" s="1">
        <v>1</v>
      </c>
      <c r="I22" s="1">
        <v>0</v>
      </c>
      <c r="J22" s="1">
        <v>0</v>
      </c>
      <c r="K22" s="1">
        <v>0</v>
      </c>
      <c r="L22" s="6">
        <v>0</v>
      </c>
      <c r="M22" s="1">
        <v>1</v>
      </c>
      <c r="N22" s="1">
        <v>0</v>
      </c>
      <c r="O22" s="1">
        <v>0</v>
      </c>
    </row>
    <row r="23" spans="1:15" ht="12.75">
      <c r="A23" s="1" t="s">
        <v>26</v>
      </c>
      <c r="B23" s="1">
        <v>3</v>
      </c>
      <c r="C23" s="1">
        <f t="shared" si="0"/>
        <v>9</v>
      </c>
      <c r="D23" s="1" t="s">
        <v>23</v>
      </c>
      <c r="E23" s="1" t="s">
        <v>16</v>
      </c>
      <c r="F23" s="1">
        <v>1</v>
      </c>
      <c r="G23" s="1">
        <v>2</v>
      </c>
      <c r="H23" s="1">
        <v>1</v>
      </c>
      <c r="I23" s="1">
        <v>1</v>
      </c>
      <c r="J23" s="1">
        <v>54</v>
      </c>
      <c r="K23" s="1">
        <v>1344</v>
      </c>
      <c r="L23" s="6">
        <v>1398</v>
      </c>
      <c r="M23" s="1">
        <v>5</v>
      </c>
      <c r="N23" s="1">
        <v>0.6730116670092565</v>
      </c>
      <c r="O23" s="1">
        <v>0.9709505944546688</v>
      </c>
    </row>
    <row r="24" spans="1:15" ht="12.75">
      <c r="A24" s="1" t="s">
        <v>26</v>
      </c>
      <c r="B24" s="1">
        <v>3</v>
      </c>
      <c r="C24" s="1">
        <f t="shared" si="0"/>
        <v>9</v>
      </c>
      <c r="D24" s="1" t="s">
        <v>22</v>
      </c>
      <c r="E24" s="1" t="s">
        <v>21</v>
      </c>
      <c r="F24" s="1">
        <v>2</v>
      </c>
      <c r="G24" s="1">
        <v>2</v>
      </c>
      <c r="H24" s="1">
        <v>2</v>
      </c>
      <c r="I24" s="1">
        <v>0</v>
      </c>
      <c r="J24" s="1">
        <v>0</v>
      </c>
      <c r="K24" s="1">
        <v>153.05</v>
      </c>
      <c r="L24" s="6">
        <v>153.05</v>
      </c>
      <c r="M24" s="1">
        <v>2</v>
      </c>
      <c r="N24" s="1">
        <v>0.6931471805599453</v>
      </c>
      <c r="O24" s="1">
        <v>1</v>
      </c>
    </row>
    <row r="25" spans="1:15" ht="12.75">
      <c r="A25" s="1" t="s">
        <v>26</v>
      </c>
      <c r="B25" s="1">
        <v>3</v>
      </c>
      <c r="C25" s="1">
        <f t="shared" si="0"/>
        <v>9</v>
      </c>
      <c r="D25" s="1" t="s">
        <v>23</v>
      </c>
      <c r="E25" s="1" t="s">
        <v>16</v>
      </c>
      <c r="F25" s="1">
        <v>2</v>
      </c>
      <c r="G25" s="1">
        <v>5</v>
      </c>
      <c r="H25" s="1">
        <v>4</v>
      </c>
      <c r="I25" s="1">
        <v>1</v>
      </c>
      <c r="J25" s="1">
        <v>27</v>
      </c>
      <c r="K25" s="1">
        <f>L25-J25</f>
        <v>546.8</v>
      </c>
      <c r="L25" s="6">
        <v>573.8</v>
      </c>
      <c r="M25" s="1">
        <v>5</v>
      </c>
      <c r="N25" s="1">
        <v>1.6094379124341005</v>
      </c>
      <c r="O25" s="1">
        <v>1</v>
      </c>
    </row>
    <row r="26" spans="1:15" ht="12.75">
      <c r="A26" s="1" t="s">
        <v>26</v>
      </c>
      <c r="B26" s="1">
        <v>3</v>
      </c>
      <c r="C26" s="1">
        <f t="shared" si="0"/>
        <v>9</v>
      </c>
      <c r="D26" s="1" t="s">
        <v>22</v>
      </c>
      <c r="E26" s="1" t="s">
        <v>21</v>
      </c>
      <c r="F26" s="1">
        <v>3</v>
      </c>
      <c r="G26" s="1">
        <v>5</v>
      </c>
      <c r="H26" s="1">
        <v>5</v>
      </c>
      <c r="I26" s="1">
        <v>0</v>
      </c>
      <c r="J26" s="1">
        <v>0</v>
      </c>
      <c r="K26" s="1">
        <v>178.1</v>
      </c>
      <c r="L26" s="6">
        <v>178.1</v>
      </c>
      <c r="M26" s="1">
        <v>9</v>
      </c>
      <c r="N26" s="1">
        <v>1.4270610433807247</v>
      </c>
      <c r="O26" s="1">
        <v>0.886682880001534</v>
      </c>
    </row>
    <row r="27" spans="1:15" ht="12.75">
      <c r="A27" s="1" t="s">
        <v>26</v>
      </c>
      <c r="B27" s="1">
        <v>3</v>
      </c>
      <c r="C27" s="1">
        <f t="shared" si="0"/>
        <v>9</v>
      </c>
      <c r="D27" s="1" t="s">
        <v>23</v>
      </c>
      <c r="E27" s="1" t="s">
        <v>16</v>
      </c>
      <c r="F27" s="1">
        <v>3</v>
      </c>
      <c r="G27" s="1">
        <v>3</v>
      </c>
      <c r="H27" s="1">
        <v>2</v>
      </c>
      <c r="I27" s="1">
        <v>1</v>
      </c>
      <c r="J27" s="1">
        <v>108</v>
      </c>
      <c r="K27" s="1">
        <f>L27-J27</f>
        <v>574.8</v>
      </c>
      <c r="L27" s="6">
        <v>682.8</v>
      </c>
      <c r="M27" s="1">
        <v>18</v>
      </c>
      <c r="N27" s="1">
        <v>0.8486855577264172</v>
      </c>
      <c r="O27" s="1">
        <v>0.7725068857142601</v>
      </c>
    </row>
    <row r="28" spans="1:15" ht="12.75">
      <c r="A28" s="1" t="s">
        <v>26</v>
      </c>
      <c r="B28" s="1">
        <v>3</v>
      </c>
      <c r="C28" s="1">
        <f t="shared" si="0"/>
        <v>9</v>
      </c>
      <c r="D28" s="1" t="s">
        <v>22</v>
      </c>
      <c r="E28" s="1" t="s">
        <v>27</v>
      </c>
      <c r="F28" s="1">
        <v>1</v>
      </c>
      <c r="G28" s="1">
        <v>4</v>
      </c>
      <c r="H28" s="1">
        <v>4</v>
      </c>
      <c r="I28" s="1">
        <v>0</v>
      </c>
      <c r="J28" s="1">
        <v>0</v>
      </c>
      <c r="K28" s="1">
        <v>153.6</v>
      </c>
      <c r="L28" s="6">
        <v>153.6</v>
      </c>
      <c r="M28" s="1">
        <v>5</v>
      </c>
      <c r="N28" s="1">
        <v>1.3321790402101223</v>
      </c>
      <c r="O28" s="1">
        <v>0.9609640474436812</v>
      </c>
    </row>
    <row r="29" spans="1:15" ht="12.75">
      <c r="A29" s="1" t="s">
        <v>26</v>
      </c>
      <c r="B29" s="1">
        <v>3</v>
      </c>
      <c r="C29" s="1">
        <f t="shared" si="0"/>
        <v>9</v>
      </c>
      <c r="D29" s="1" t="s">
        <v>23</v>
      </c>
      <c r="E29" s="1" t="s">
        <v>28</v>
      </c>
      <c r="F29" s="1">
        <v>1</v>
      </c>
      <c r="G29" s="1">
        <v>6</v>
      </c>
      <c r="H29" s="1">
        <v>6</v>
      </c>
      <c r="I29" s="1">
        <v>0</v>
      </c>
      <c r="J29" s="1">
        <v>0</v>
      </c>
      <c r="K29" s="1">
        <v>269</v>
      </c>
      <c r="L29" s="6">
        <v>269</v>
      </c>
      <c r="M29" s="1">
        <v>18</v>
      </c>
      <c r="N29" s="1">
        <v>1.537987101117365</v>
      </c>
      <c r="O29" s="1">
        <v>0.858366944632349</v>
      </c>
    </row>
    <row r="30" spans="1:15" ht="12.75">
      <c r="A30" s="1" t="s">
        <v>26</v>
      </c>
      <c r="B30" s="1">
        <v>3</v>
      </c>
      <c r="C30" s="1">
        <f t="shared" si="0"/>
        <v>9</v>
      </c>
      <c r="D30" s="1" t="s">
        <v>22</v>
      </c>
      <c r="E30" s="1" t="s">
        <v>27</v>
      </c>
      <c r="F30" s="1">
        <v>2</v>
      </c>
      <c r="G30" s="1">
        <v>3</v>
      </c>
      <c r="H30" s="1">
        <v>3</v>
      </c>
      <c r="I30" s="1">
        <v>0</v>
      </c>
      <c r="J30" s="1">
        <v>0</v>
      </c>
      <c r="K30" s="1">
        <v>165.6</v>
      </c>
      <c r="L30" s="6">
        <v>165.6</v>
      </c>
      <c r="M30" s="1">
        <v>4</v>
      </c>
      <c r="N30" s="1">
        <v>1.0397207708399179</v>
      </c>
      <c r="O30" s="1">
        <v>0.946394630357186</v>
      </c>
    </row>
    <row r="31" spans="1:15" ht="12.75">
      <c r="A31" s="1" t="s">
        <v>26</v>
      </c>
      <c r="B31" s="1">
        <v>3</v>
      </c>
      <c r="C31" s="1">
        <f t="shared" si="0"/>
        <v>9</v>
      </c>
      <c r="D31" s="1" t="s">
        <v>23</v>
      </c>
      <c r="E31" s="1" t="s">
        <v>28</v>
      </c>
      <c r="F31" s="1">
        <v>2</v>
      </c>
      <c r="G31" s="1">
        <v>6</v>
      </c>
      <c r="H31" s="1">
        <v>6</v>
      </c>
      <c r="I31" s="1">
        <v>0</v>
      </c>
      <c r="J31" s="1">
        <v>0</v>
      </c>
      <c r="K31" s="1">
        <v>472.75</v>
      </c>
      <c r="L31" s="6">
        <v>472.75</v>
      </c>
      <c r="M31" s="1">
        <v>19</v>
      </c>
      <c r="N31" s="1">
        <v>1.309755862</v>
      </c>
      <c r="O31" s="1">
        <v>0.730988664769989</v>
      </c>
    </row>
    <row r="32" spans="1:15" ht="12.75">
      <c r="A32" s="1" t="s">
        <v>26</v>
      </c>
      <c r="B32" s="1">
        <v>3</v>
      </c>
      <c r="C32" s="1">
        <f t="shared" si="0"/>
        <v>9</v>
      </c>
      <c r="D32" s="1" t="s">
        <v>22</v>
      </c>
      <c r="E32" s="1" t="s">
        <v>27</v>
      </c>
      <c r="F32" s="1">
        <v>3</v>
      </c>
      <c r="G32" s="1">
        <v>4</v>
      </c>
      <c r="H32" s="1">
        <v>4</v>
      </c>
      <c r="I32" s="1">
        <v>0</v>
      </c>
      <c r="J32" s="1">
        <v>0</v>
      </c>
      <c r="K32" s="1">
        <v>2803.9</v>
      </c>
      <c r="L32" s="6">
        <v>2803.9</v>
      </c>
      <c r="M32" s="1">
        <v>5</v>
      </c>
      <c r="N32" s="1">
        <v>1.3321790402101223</v>
      </c>
      <c r="O32" s="1">
        <v>0.9609640474436812</v>
      </c>
    </row>
    <row r="33" spans="1:15" ht="12.75">
      <c r="A33" s="1" t="s">
        <v>26</v>
      </c>
      <c r="B33" s="1">
        <v>3</v>
      </c>
      <c r="C33" s="1">
        <f t="shared" si="0"/>
        <v>9</v>
      </c>
      <c r="D33" s="1" t="s">
        <v>23</v>
      </c>
      <c r="E33" s="1" t="s">
        <v>28</v>
      </c>
      <c r="F33" s="1">
        <v>3</v>
      </c>
      <c r="G33" s="1">
        <v>2</v>
      </c>
      <c r="H33" s="1">
        <v>2</v>
      </c>
      <c r="I33" s="1">
        <v>0</v>
      </c>
      <c r="J33" s="1">
        <v>0</v>
      </c>
      <c r="K33" s="1">
        <v>164.4</v>
      </c>
      <c r="L33" s="6">
        <v>164.4</v>
      </c>
      <c r="M33" s="1">
        <v>4</v>
      </c>
      <c r="N33" s="1">
        <v>0.5623351446188083</v>
      </c>
      <c r="O33" s="1">
        <v>0.8112781244591328</v>
      </c>
    </row>
    <row r="34" spans="1:15" ht="12.75">
      <c r="A34" s="1" t="s">
        <v>29</v>
      </c>
      <c r="B34" s="1">
        <v>6</v>
      </c>
      <c r="C34" s="1">
        <f t="shared" si="0"/>
        <v>36</v>
      </c>
      <c r="D34" s="1" t="s">
        <v>30</v>
      </c>
      <c r="E34" s="1" t="s">
        <v>25</v>
      </c>
      <c r="F34" s="1">
        <v>1</v>
      </c>
      <c r="G34" s="1">
        <v>1</v>
      </c>
      <c r="H34" s="1">
        <v>1</v>
      </c>
      <c r="I34" s="1">
        <v>0</v>
      </c>
      <c r="J34" s="1">
        <v>0</v>
      </c>
      <c r="K34" s="1">
        <v>448</v>
      </c>
      <c r="L34" s="6">
        <v>448</v>
      </c>
      <c r="M34" s="1">
        <v>1</v>
      </c>
      <c r="N34" s="1">
        <v>0</v>
      </c>
      <c r="O34" s="1">
        <v>0</v>
      </c>
    </row>
    <row r="35" spans="1:15" ht="12.75">
      <c r="A35" s="1" t="s">
        <v>29</v>
      </c>
      <c r="B35" s="1">
        <v>6</v>
      </c>
      <c r="C35" s="1">
        <f t="shared" si="0"/>
        <v>36</v>
      </c>
      <c r="D35" s="1" t="s">
        <v>30</v>
      </c>
      <c r="E35" s="1" t="s">
        <v>25</v>
      </c>
      <c r="F35" s="1">
        <v>2</v>
      </c>
      <c r="G35" s="1">
        <v>2</v>
      </c>
      <c r="H35" s="1">
        <v>1</v>
      </c>
      <c r="I35" s="1">
        <v>1</v>
      </c>
      <c r="J35" s="1">
        <v>15243.5</v>
      </c>
      <c r="K35" s="1">
        <v>896</v>
      </c>
      <c r="L35" s="6">
        <v>16139.5</v>
      </c>
      <c r="M35" s="1">
        <v>45</v>
      </c>
      <c r="N35" s="1">
        <v>0.18182028230491803</v>
      </c>
      <c r="O35" s="1">
        <v>0.2623112196143366</v>
      </c>
    </row>
    <row r="36" spans="1:15" ht="12.75">
      <c r="A36" s="1" t="s">
        <v>29</v>
      </c>
      <c r="B36" s="1">
        <v>6</v>
      </c>
      <c r="C36" s="1">
        <f t="shared" si="0"/>
        <v>36</v>
      </c>
      <c r="D36" s="1" t="s">
        <v>30</v>
      </c>
      <c r="E36" s="1" t="s">
        <v>27</v>
      </c>
      <c r="F36" s="1">
        <v>1</v>
      </c>
      <c r="G36" s="1">
        <v>1</v>
      </c>
      <c r="H36" s="1">
        <v>1</v>
      </c>
      <c r="I36" s="1">
        <v>0</v>
      </c>
      <c r="J36" s="1">
        <v>0</v>
      </c>
      <c r="K36" s="1">
        <v>448</v>
      </c>
      <c r="L36" s="6">
        <v>448</v>
      </c>
      <c r="M36" s="1">
        <v>1</v>
      </c>
      <c r="N36" s="1">
        <v>0</v>
      </c>
      <c r="O36" s="1">
        <v>0</v>
      </c>
    </row>
    <row r="37" spans="1:15" ht="12.75">
      <c r="A37" s="1" t="s">
        <v>29</v>
      </c>
      <c r="B37" s="1">
        <v>6</v>
      </c>
      <c r="C37" s="1">
        <f t="shared" si="0"/>
        <v>36</v>
      </c>
      <c r="D37" s="1" t="s">
        <v>30</v>
      </c>
      <c r="E37" s="1" t="s">
        <v>27</v>
      </c>
      <c r="F37" s="1">
        <v>2</v>
      </c>
      <c r="G37" s="1">
        <v>1</v>
      </c>
      <c r="H37" s="1">
        <v>0</v>
      </c>
      <c r="I37" s="1">
        <v>1</v>
      </c>
      <c r="J37" s="1">
        <v>11698.5</v>
      </c>
      <c r="K37" s="1">
        <v>0</v>
      </c>
      <c r="L37" s="6">
        <v>11698.5</v>
      </c>
      <c r="M37" s="1">
        <v>33</v>
      </c>
      <c r="N37" s="1">
        <v>0</v>
      </c>
      <c r="O37" s="1">
        <v>0</v>
      </c>
    </row>
    <row r="38" spans="1:15" ht="12.75">
      <c r="A38" s="1" t="s">
        <v>29</v>
      </c>
      <c r="B38" s="1">
        <v>6</v>
      </c>
      <c r="C38" s="1">
        <f t="shared" si="0"/>
        <v>36</v>
      </c>
      <c r="D38" s="1" t="s">
        <v>30</v>
      </c>
      <c r="E38" s="1" t="s">
        <v>27</v>
      </c>
      <c r="F38" s="1">
        <v>2</v>
      </c>
      <c r="G38" s="1">
        <v>1</v>
      </c>
      <c r="H38" s="1">
        <v>1</v>
      </c>
      <c r="I38" s="1">
        <v>0</v>
      </c>
      <c r="J38" s="1">
        <v>0</v>
      </c>
      <c r="K38" s="1">
        <v>896</v>
      </c>
      <c r="L38" s="6">
        <v>896</v>
      </c>
      <c r="M38" s="1">
        <v>2</v>
      </c>
      <c r="N38" s="1">
        <v>0</v>
      </c>
      <c r="O38" s="1">
        <v>0</v>
      </c>
    </row>
    <row r="39" spans="1:15" ht="12.75">
      <c r="A39" s="1" t="s">
        <v>31</v>
      </c>
      <c r="B39" s="1">
        <v>1</v>
      </c>
      <c r="C39" s="1">
        <f t="shared" si="0"/>
        <v>1</v>
      </c>
      <c r="D39" s="1" t="s">
        <v>23</v>
      </c>
      <c r="E39" s="1" t="s">
        <v>32</v>
      </c>
      <c r="F39" s="1">
        <v>1</v>
      </c>
      <c r="G39" s="1">
        <v>6</v>
      </c>
      <c r="H39" s="1">
        <v>6</v>
      </c>
      <c r="I39" s="1">
        <v>0</v>
      </c>
      <c r="J39" s="1">
        <v>0</v>
      </c>
      <c r="K39" s="1">
        <v>194.1</v>
      </c>
      <c r="L39" s="6">
        <v>194.1</v>
      </c>
      <c r="M39" s="1">
        <v>7</v>
      </c>
      <c r="N39" s="1">
        <v>1.7478680974667573</v>
      </c>
      <c r="O39" s="1">
        <v>0.9755037590061084</v>
      </c>
    </row>
    <row r="40" spans="1:15" ht="12.75">
      <c r="A40" s="1" t="s">
        <v>31</v>
      </c>
      <c r="B40" s="1">
        <v>1</v>
      </c>
      <c r="C40" s="1">
        <f t="shared" si="0"/>
        <v>1</v>
      </c>
      <c r="D40" s="1" t="s">
        <v>23</v>
      </c>
      <c r="E40" s="1" t="s">
        <v>17</v>
      </c>
      <c r="F40" s="1">
        <v>1</v>
      </c>
      <c r="G40" s="1">
        <v>3</v>
      </c>
      <c r="H40" s="1">
        <v>3</v>
      </c>
      <c r="I40" s="1">
        <v>0</v>
      </c>
      <c r="J40" s="1">
        <v>0</v>
      </c>
      <c r="K40" s="1">
        <v>2275.9</v>
      </c>
      <c r="L40" s="6">
        <v>2275.9</v>
      </c>
      <c r="M40" s="1">
        <v>8</v>
      </c>
      <c r="N40" s="1">
        <v>0.9002560512685369</v>
      </c>
      <c r="O40" s="1">
        <v>0.8194483718728035</v>
      </c>
    </row>
    <row r="41" spans="1:15" ht="12.75">
      <c r="A41" s="1" t="s">
        <v>31</v>
      </c>
      <c r="B41" s="1">
        <v>1</v>
      </c>
      <c r="C41" s="1">
        <f t="shared" si="0"/>
        <v>1</v>
      </c>
      <c r="D41" s="1" t="s">
        <v>23</v>
      </c>
      <c r="E41" s="1" t="s">
        <v>32</v>
      </c>
      <c r="F41" s="1">
        <v>2</v>
      </c>
      <c r="G41" s="1">
        <v>8</v>
      </c>
      <c r="H41" s="1">
        <v>8</v>
      </c>
      <c r="I41" s="1">
        <v>0</v>
      </c>
      <c r="J41" s="1">
        <v>0</v>
      </c>
      <c r="K41" s="1">
        <v>829.6</v>
      </c>
      <c r="L41" s="6">
        <v>829.6</v>
      </c>
      <c r="M41" s="1">
        <v>11</v>
      </c>
      <c r="N41" s="1">
        <v>1.9722469794234416</v>
      </c>
      <c r="O41" s="1">
        <v>0.948450312207479</v>
      </c>
    </row>
    <row r="42" spans="1:15" ht="12.75">
      <c r="A42" s="1" t="s">
        <v>31</v>
      </c>
      <c r="B42" s="1">
        <v>1</v>
      </c>
      <c r="C42" s="1">
        <f t="shared" si="0"/>
        <v>1</v>
      </c>
      <c r="D42" s="1" t="s">
        <v>23</v>
      </c>
      <c r="E42" s="1" t="s">
        <v>17</v>
      </c>
      <c r="F42" s="1">
        <v>2</v>
      </c>
      <c r="G42" s="1">
        <v>5</v>
      </c>
      <c r="H42" s="1">
        <v>5</v>
      </c>
      <c r="I42" s="1">
        <v>0</v>
      </c>
      <c r="J42" s="1">
        <v>0</v>
      </c>
      <c r="K42" s="1">
        <v>13678.2</v>
      </c>
      <c r="L42" s="6">
        <v>13678.2</v>
      </c>
      <c r="M42" s="1">
        <v>35</v>
      </c>
      <c r="N42" s="1">
        <v>0.6004276097469979</v>
      </c>
      <c r="O42" s="1">
        <v>0.37306664960993513</v>
      </c>
    </row>
    <row r="43" spans="1:15" ht="12.75">
      <c r="A43" s="1" t="s">
        <v>31</v>
      </c>
      <c r="B43" s="1">
        <v>1</v>
      </c>
      <c r="C43" s="1">
        <f t="shared" si="0"/>
        <v>1</v>
      </c>
      <c r="D43" s="1" t="s">
        <v>23</v>
      </c>
      <c r="E43" s="1" t="s">
        <v>32</v>
      </c>
      <c r="F43" s="1">
        <v>3</v>
      </c>
      <c r="G43" s="1">
        <v>3</v>
      </c>
      <c r="H43" s="1">
        <v>3</v>
      </c>
      <c r="I43" s="1">
        <v>0</v>
      </c>
      <c r="J43" s="1">
        <v>0</v>
      </c>
      <c r="K43" s="1">
        <v>39.6</v>
      </c>
      <c r="L43" s="6">
        <v>39.6</v>
      </c>
      <c r="M43" s="1">
        <v>4</v>
      </c>
      <c r="N43" s="1">
        <v>1.0397207708399179</v>
      </c>
      <c r="O43" s="1">
        <v>0.946394630357186</v>
      </c>
    </row>
    <row r="44" spans="1:15" ht="12.75">
      <c r="A44" s="1" t="s">
        <v>31</v>
      </c>
      <c r="B44" s="1">
        <v>1</v>
      </c>
      <c r="C44" s="1">
        <f t="shared" si="0"/>
        <v>1</v>
      </c>
      <c r="D44" s="1" t="s">
        <v>23</v>
      </c>
      <c r="E44" s="1" t="s">
        <v>17</v>
      </c>
      <c r="F44" s="1">
        <v>3</v>
      </c>
      <c r="G44" s="1">
        <v>5</v>
      </c>
      <c r="H44" s="1">
        <v>5</v>
      </c>
      <c r="I44" s="1">
        <v>0</v>
      </c>
      <c r="J44" s="1">
        <v>0</v>
      </c>
      <c r="K44" s="1">
        <v>541.5</v>
      </c>
      <c r="L44" s="6">
        <v>541.5</v>
      </c>
      <c r="M44" s="1">
        <v>9</v>
      </c>
      <c r="N44" s="1">
        <v>1.310783678099714</v>
      </c>
      <c r="O44" s="1">
        <v>0.8144356908538931</v>
      </c>
    </row>
    <row r="45" spans="1:15" ht="12.75">
      <c r="A45" s="1" t="s">
        <v>31</v>
      </c>
      <c r="B45" s="1">
        <v>1</v>
      </c>
      <c r="C45" s="1">
        <f t="shared" si="0"/>
        <v>1</v>
      </c>
      <c r="D45" s="1" t="s">
        <v>23</v>
      </c>
      <c r="E45" s="1" t="s">
        <v>33</v>
      </c>
      <c r="F45" s="1">
        <v>1</v>
      </c>
      <c r="G45" s="1">
        <v>6</v>
      </c>
      <c r="H45" s="1">
        <v>6</v>
      </c>
      <c r="I45" s="1">
        <v>0</v>
      </c>
      <c r="J45" s="1">
        <v>0</v>
      </c>
      <c r="K45" s="1">
        <v>1102.8</v>
      </c>
      <c r="L45" s="6">
        <v>1102.8</v>
      </c>
      <c r="M45" s="1">
        <v>26</v>
      </c>
      <c r="N45" s="1">
        <v>1.428727974198867</v>
      </c>
      <c r="O45" s="1">
        <v>0.7973882648514239</v>
      </c>
    </row>
    <row r="46" spans="1:15" ht="12.75">
      <c r="A46" s="1" t="s">
        <v>31</v>
      </c>
      <c r="B46" s="1">
        <v>1</v>
      </c>
      <c r="C46" s="1">
        <f t="shared" si="0"/>
        <v>1</v>
      </c>
      <c r="D46" s="1" t="s">
        <v>35</v>
      </c>
      <c r="E46" s="1" t="s">
        <v>34</v>
      </c>
      <c r="F46" s="1">
        <v>1</v>
      </c>
      <c r="G46" s="1">
        <v>3</v>
      </c>
      <c r="H46" s="1">
        <v>3</v>
      </c>
      <c r="I46" s="1">
        <v>0</v>
      </c>
      <c r="J46" s="1">
        <v>0</v>
      </c>
      <c r="K46" s="1">
        <v>394.8</v>
      </c>
      <c r="L46" s="6">
        <v>394.8</v>
      </c>
      <c r="M46" s="1">
        <v>7</v>
      </c>
      <c r="N46" s="1">
        <v>1.0789922078775833</v>
      </c>
      <c r="O46" s="1">
        <v>0.9821410328348751</v>
      </c>
    </row>
    <row r="47" spans="1:15" ht="12.75">
      <c r="A47" s="1" t="s">
        <v>31</v>
      </c>
      <c r="B47" s="1">
        <v>1</v>
      </c>
      <c r="C47" s="1">
        <f t="shared" si="0"/>
        <v>1</v>
      </c>
      <c r="D47" s="1" t="s">
        <v>23</v>
      </c>
      <c r="E47" s="1" t="s">
        <v>33</v>
      </c>
      <c r="F47" s="1">
        <v>2</v>
      </c>
      <c r="G47" s="1">
        <v>5</v>
      </c>
      <c r="H47" s="1">
        <v>5</v>
      </c>
      <c r="I47" s="1">
        <v>0</v>
      </c>
      <c r="J47" s="1">
        <v>0</v>
      </c>
      <c r="K47" s="1">
        <v>582.65</v>
      </c>
      <c r="L47" s="6">
        <v>582.65</v>
      </c>
      <c r="M47" s="1">
        <v>11</v>
      </c>
      <c r="N47" s="1">
        <v>1.4681399390162087</v>
      </c>
      <c r="O47" s="1">
        <v>0.9122066329329885</v>
      </c>
    </row>
    <row r="48" spans="1:15" ht="12.75">
      <c r="A48" s="1" t="s">
        <v>31</v>
      </c>
      <c r="B48" s="1">
        <v>1</v>
      </c>
      <c r="C48" s="1">
        <f t="shared" si="0"/>
        <v>1</v>
      </c>
      <c r="D48" s="1" t="s">
        <v>36</v>
      </c>
      <c r="E48" s="1" t="s">
        <v>34</v>
      </c>
      <c r="F48" s="1">
        <v>2</v>
      </c>
      <c r="G48" s="1">
        <v>10</v>
      </c>
      <c r="H48" s="1">
        <v>10</v>
      </c>
      <c r="I48" s="1">
        <v>0</v>
      </c>
      <c r="J48" s="1">
        <v>0</v>
      </c>
      <c r="K48" s="1">
        <v>1246.75</v>
      </c>
      <c r="L48" s="6">
        <v>1246.75</v>
      </c>
      <c r="M48" s="1">
        <v>19</v>
      </c>
      <c r="N48" s="1">
        <v>2.159731616075493</v>
      </c>
      <c r="O48" s="1">
        <v>0.937959523253579</v>
      </c>
    </row>
    <row r="49" spans="1:15" ht="12.75">
      <c r="A49" s="1" t="s">
        <v>31</v>
      </c>
      <c r="B49" s="1">
        <v>1</v>
      </c>
      <c r="C49" s="1">
        <f t="shared" si="0"/>
        <v>1</v>
      </c>
      <c r="D49" s="1" t="s">
        <v>23</v>
      </c>
      <c r="E49" s="1" t="s">
        <v>33</v>
      </c>
      <c r="F49" s="1">
        <v>3</v>
      </c>
      <c r="G49" s="1">
        <v>4</v>
      </c>
      <c r="H49" s="1">
        <v>4</v>
      </c>
      <c r="I49" s="1">
        <v>0</v>
      </c>
      <c r="J49" s="1">
        <v>0</v>
      </c>
      <c r="K49" s="1">
        <v>148.3</v>
      </c>
      <c r="L49" s="6">
        <v>148.3</v>
      </c>
      <c r="M49" s="1">
        <v>7</v>
      </c>
      <c r="N49" s="1">
        <v>1.15374194270109</v>
      </c>
      <c r="O49" s="1">
        <v>0.8322488896002306</v>
      </c>
    </row>
    <row r="50" spans="1:15" ht="12.75">
      <c r="A50" s="1" t="s">
        <v>31</v>
      </c>
      <c r="B50" s="1">
        <v>1</v>
      </c>
      <c r="C50" s="1">
        <f t="shared" si="0"/>
        <v>1</v>
      </c>
      <c r="D50" s="1" t="s">
        <v>37</v>
      </c>
      <c r="E50" s="1" t="s">
        <v>34</v>
      </c>
      <c r="F50" s="1">
        <v>3</v>
      </c>
      <c r="G50" s="1">
        <v>4</v>
      </c>
      <c r="H50" s="1">
        <v>4</v>
      </c>
      <c r="I50" s="1">
        <v>0</v>
      </c>
      <c r="J50" s="1">
        <v>0</v>
      </c>
      <c r="K50" s="1">
        <v>178.1</v>
      </c>
      <c r="L50" s="6">
        <v>178.1</v>
      </c>
      <c r="M50" s="1">
        <v>11</v>
      </c>
      <c r="N50" s="1">
        <v>1.1209503926735833</v>
      </c>
      <c r="O50" s="1">
        <v>0.8085947862963575</v>
      </c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6"/>
      <c r="M51" s="1"/>
      <c r="N51" s="1"/>
      <c r="O51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54"/>
  <sheetViews>
    <sheetView workbookViewId="0" topLeftCell="A166">
      <selection activeCell="D1" sqref="D1:D16384"/>
    </sheetView>
  </sheetViews>
  <sheetFormatPr defaultColWidth="9.140625" defaultRowHeight="12.75"/>
  <cols>
    <col min="1" max="1" width="12.8515625" style="70" bestFit="1" customWidth="1"/>
    <col min="2" max="2" width="12.57421875" style="70" bestFit="1" customWidth="1"/>
    <col min="3" max="3" width="7.140625" style="70" bestFit="1" customWidth="1"/>
    <col min="4" max="4" width="11.57421875" style="70" bestFit="1" customWidth="1"/>
    <col min="5" max="5" width="20.57421875" style="70" bestFit="1" customWidth="1"/>
    <col min="6" max="6" width="25.7109375" style="70" bestFit="1" customWidth="1"/>
    <col min="7" max="7" width="22.140625" style="4" bestFit="1" customWidth="1"/>
    <col min="8" max="8" width="24.28125" style="70" bestFit="1" customWidth="1"/>
    <col min="9" max="9" width="20.140625" style="71" bestFit="1" customWidth="1"/>
    <col min="10" max="11" width="21.140625" style="72" bestFit="1" customWidth="1"/>
    <col min="12" max="12" width="23.00390625" style="72" bestFit="1" customWidth="1"/>
    <col min="13" max="13" width="12.8515625" style="12" bestFit="1" customWidth="1"/>
    <col min="14" max="14" width="13.421875" style="70" customWidth="1"/>
    <col min="15" max="15" width="13.57421875" style="70" bestFit="1" customWidth="1"/>
    <col min="16" max="16" width="22.140625" style="4" bestFit="1" customWidth="1"/>
    <col min="17" max="17" width="12.8515625" style="70" bestFit="1" customWidth="1"/>
    <col min="18" max="18" width="8.7109375" style="70" customWidth="1"/>
    <col min="19" max="19" width="8.00390625" style="70" customWidth="1"/>
    <col min="20" max="21" width="36.00390625" style="4" bestFit="1" customWidth="1"/>
    <col min="22" max="22" width="26.140625" style="4" bestFit="1" customWidth="1"/>
    <col min="23" max="23" width="14.421875" style="4" customWidth="1"/>
    <col min="24" max="24" width="14.7109375" style="4" bestFit="1" customWidth="1"/>
    <col min="25" max="105" width="9.140625" style="14" customWidth="1"/>
    <col min="106" max="16384" width="9.140625" style="4" customWidth="1"/>
  </cols>
  <sheetData>
    <row r="1" spans="1:24" ht="12.75">
      <c r="A1" s="17" t="s">
        <v>0</v>
      </c>
      <c r="B1" s="17" t="s">
        <v>9</v>
      </c>
      <c r="C1" s="17" t="s">
        <v>2</v>
      </c>
      <c r="D1" s="18" t="s">
        <v>43</v>
      </c>
      <c r="E1" s="17" t="s">
        <v>44</v>
      </c>
      <c r="F1" s="17" t="s">
        <v>45</v>
      </c>
      <c r="G1" s="16" t="s">
        <v>46</v>
      </c>
      <c r="H1" s="17" t="s">
        <v>47</v>
      </c>
      <c r="I1" s="19" t="s">
        <v>3</v>
      </c>
      <c r="J1" s="17" t="s">
        <v>4</v>
      </c>
      <c r="K1" s="17" t="s">
        <v>5</v>
      </c>
      <c r="L1" s="17" t="s">
        <v>40</v>
      </c>
      <c r="M1" s="20" t="s">
        <v>48</v>
      </c>
      <c r="N1" s="17" t="s">
        <v>49</v>
      </c>
      <c r="O1" s="17" t="s">
        <v>50</v>
      </c>
      <c r="P1" s="16" t="s">
        <v>46</v>
      </c>
      <c r="Q1" s="17" t="s">
        <v>51</v>
      </c>
      <c r="R1" s="21" t="s">
        <v>52</v>
      </c>
      <c r="S1" s="21" t="s">
        <v>53</v>
      </c>
      <c r="T1" s="16" t="s">
        <v>7</v>
      </c>
      <c r="U1" s="16" t="s">
        <v>8</v>
      </c>
      <c r="V1" s="16" t="s">
        <v>6</v>
      </c>
      <c r="W1" s="16" t="s">
        <v>38</v>
      </c>
      <c r="X1" s="16" t="s">
        <v>39</v>
      </c>
    </row>
    <row r="2" spans="1:24" ht="12.75">
      <c r="A2" s="22" t="s">
        <v>26</v>
      </c>
      <c r="B2" s="23" t="s">
        <v>32</v>
      </c>
      <c r="C2" s="23">
        <v>1</v>
      </c>
      <c r="D2" s="24">
        <v>38617</v>
      </c>
      <c r="E2" s="25" t="s">
        <v>54</v>
      </c>
      <c r="F2" s="26">
        <v>65</v>
      </c>
      <c r="G2" s="1" t="s">
        <v>55</v>
      </c>
      <c r="H2" s="25" t="s">
        <v>56</v>
      </c>
      <c r="I2" s="73">
        <v>5</v>
      </c>
      <c r="J2" s="76">
        <v>5</v>
      </c>
      <c r="K2" s="76">
        <v>0</v>
      </c>
      <c r="L2" s="76">
        <v>10</v>
      </c>
      <c r="M2" s="85">
        <v>0.3</v>
      </c>
      <c r="N2" s="85">
        <f>LN(M2)</f>
        <v>-1.2039728043259361</v>
      </c>
      <c r="O2" s="85">
        <f>M2*N2</f>
        <v>-0.3611918412977808</v>
      </c>
      <c r="P2" s="1" t="s">
        <v>55</v>
      </c>
      <c r="Q2" s="26">
        <f aca="true" t="shared" si="0" ref="Q2:Q11">F2/3.14129</f>
        <v>20.69213603328569</v>
      </c>
      <c r="R2" s="1">
        <v>-2.48</v>
      </c>
      <c r="S2" s="1">
        <v>2.4835</v>
      </c>
      <c r="T2" s="1">
        <f>EXP((R2+S2)*LN(Q2))</f>
        <v>1.010660561177122</v>
      </c>
      <c r="U2" s="1">
        <v>0</v>
      </c>
      <c r="V2" s="76">
        <f>T2+T3+T4+T5+T6+T7+T8+T9+T10+T11+U2+U3+U4+U5+U6+U7+U8+U9+U10+U11</f>
        <v>21.233042185933765</v>
      </c>
      <c r="W2" s="79">
        <v>-1.4184836619456562</v>
      </c>
      <c r="X2" s="82">
        <f>W2/(LN(I2))</f>
        <v>-0.8813534532688829</v>
      </c>
    </row>
    <row r="3" spans="1:24" ht="12.75">
      <c r="A3" s="22" t="s">
        <v>26</v>
      </c>
      <c r="B3" s="23" t="s">
        <v>32</v>
      </c>
      <c r="C3" s="23">
        <v>1</v>
      </c>
      <c r="D3" s="24">
        <v>38617</v>
      </c>
      <c r="E3" s="25" t="s">
        <v>54</v>
      </c>
      <c r="F3" s="26">
        <v>42</v>
      </c>
      <c r="G3" s="1" t="s">
        <v>55</v>
      </c>
      <c r="H3" s="25" t="s">
        <v>56</v>
      </c>
      <c r="I3" s="74"/>
      <c r="J3" s="77"/>
      <c r="K3" s="77"/>
      <c r="L3" s="77"/>
      <c r="M3" s="86"/>
      <c r="N3" s="86"/>
      <c r="O3" s="86"/>
      <c r="P3" s="1" t="s">
        <v>55</v>
      </c>
      <c r="Q3" s="26">
        <f t="shared" si="0"/>
        <v>13.370303283046136</v>
      </c>
      <c r="R3" s="1">
        <v>-2.48</v>
      </c>
      <c r="S3" s="1">
        <v>2.4835</v>
      </c>
      <c r="T3" s="1">
        <f aca="true" t="shared" si="1" ref="T3:T66">EXP((R3+S3)*LN(Q3))</f>
        <v>1.0091169346293507</v>
      </c>
      <c r="U3" s="1">
        <v>0</v>
      </c>
      <c r="V3" s="77"/>
      <c r="W3" s="80"/>
      <c r="X3" s="83"/>
    </row>
    <row r="4" spans="1:24" ht="12.75">
      <c r="A4" s="22" t="s">
        <v>26</v>
      </c>
      <c r="B4" s="23" t="s">
        <v>32</v>
      </c>
      <c r="C4" s="23">
        <v>1</v>
      </c>
      <c r="D4" s="24">
        <v>38617</v>
      </c>
      <c r="E4" s="25" t="s">
        <v>54</v>
      </c>
      <c r="F4" s="26">
        <v>40</v>
      </c>
      <c r="G4" s="1" t="s">
        <v>55</v>
      </c>
      <c r="H4" s="25" t="s">
        <v>56</v>
      </c>
      <c r="I4" s="74"/>
      <c r="J4" s="77"/>
      <c r="K4" s="77"/>
      <c r="L4" s="77"/>
      <c r="M4" s="87"/>
      <c r="N4" s="87"/>
      <c r="O4" s="87"/>
      <c r="P4" s="1" t="s">
        <v>55</v>
      </c>
      <c r="Q4" s="26">
        <f t="shared" si="0"/>
        <v>12.733622174329653</v>
      </c>
      <c r="R4" s="1">
        <v>-2.48</v>
      </c>
      <c r="S4" s="1">
        <v>2.4835</v>
      </c>
      <c r="T4" s="1">
        <f t="shared" si="1"/>
        <v>1.0089446269087095</v>
      </c>
      <c r="U4" s="1">
        <v>0</v>
      </c>
      <c r="V4" s="77"/>
      <c r="W4" s="80"/>
      <c r="X4" s="83"/>
    </row>
    <row r="5" spans="1:24" ht="12.75">
      <c r="A5" s="22" t="s">
        <v>26</v>
      </c>
      <c r="B5" s="23" t="s">
        <v>32</v>
      </c>
      <c r="C5" s="23">
        <v>1</v>
      </c>
      <c r="D5" s="24">
        <v>38617</v>
      </c>
      <c r="E5" s="23" t="s">
        <v>57</v>
      </c>
      <c r="F5" s="26">
        <v>329</v>
      </c>
      <c r="G5" s="1" t="s">
        <v>55</v>
      </c>
      <c r="H5" s="23" t="s">
        <v>58</v>
      </c>
      <c r="I5" s="74"/>
      <c r="J5" s="77"/>
      <c r="K5" s="77"/>
      <c r="L5" s="77"/>
      <c r="M5" s="13">
        <v>0.1</v>
      </c>
      <c r="N5" s="27">
        <f>LN(M5)</f>
        <v>-2.3025850929940455</v>
      </c>
      <c r="O5" s="27">
        <f>M5*N5</f>
        <v>-0.23025850929940456</v>
      </c>
      <c r="P5" s="1" t="s">
        <v>55</v>
      </c>
      <c r="Q5" s="26">
        <f t="shared" si="0"/>
        <v>104.73404238386141</v>
      </c>
      <c r="R5" s="23">
        <v>-2.0127</v>
      </c>
      <c r="S5" s="23">
        <v>2.4342</v>
      </c>
      <c r="T5" s="1">
        <f t="shared" si="1"/>
        <v>7.103412506722921</v>
      </c>
      <c r="U5" s="1">
        <v>0</v>
      </c>
      <c r="V5" s="77"/>
      <c r="W5" s="80"/>
      <c r="X5" s="83"/>
    </row>
    <row r="6" spans="1:24" ht="12.75">
      <c r="A6" s="22" t="s">
        <v>26</v>
      </c>
      <c r="B6" s="23" t="s">
        <v>32</v>
      </c>
      <c r="C6" s="23">
        <v>1</v>
      </c>
      <c r="D6" s="24">
        <v>38617</v>
      </c>
      <c r="E6" s="23" t="s">
        <v>59</v>
      </c>
      <c r="F6" s="26">
        <v>9.4</v>
      </c>
      <c r="G6" s="1" t="s">
        <v>55</v>
      </c>
      <c r="H6" s="23" t="s">
        <v>60</v>
      </c>
      <c r="I6" s="74"/>
      <c r="J6" s="77"/>
      <c r="K6" s="77"/>
      <c r="L6" s="77"/>
      <c r="M6" s="13">
        <v>0.1</v>
      </c>
      <c r="N6" s="27">
        <f>LN(M6)</f>
        <v>-2.3025850929940455</v>
      </c>
      <c r="O6" s="27">
        <f>M6*N6</f>
        <v>-0.23025850929940456</v>
      </c>
      <c r="P6" s="1" t="s">
        <v>55</v>
      </c>
      <c r="Q6" s="26">
        <f t="shared" si="0"/>
        <v>2.992401210967469</v>
      </c>
      <c r="R6" s="1">
        <v>-2.48</v>
      </c>
      <c r="S6" s="1">
        <v>2.4835</v>
      </c>
      <c r="T6" s="1">
        <f t="shared" si="1"/>
        <v>1.0038436343990231</v>
      </c>
      <c r="U6" s="1">
        <v>0</v>
      </c>
      <c r="V6" s="77"/>
      <c r="W6" s="80"/>
      <c r="X6" s="83"/>
    </row>
    <row r="7" spans="1:24" ht="12.75">
      <c r="A7" s="22" t="s">
        <v>26</v>
      </c>
      <c r="B7" s="23" t="s">
        <v>32</v>
      </c>
      <c r="C7" s="23">
        <v>1</v>
      </c>
      <c r="D7" s="24">
        <v>38617</v>
      </c>
      <c r="E7" s="28" t="s">
        <v>61</v>
      </c>
      <c r="F7" s="26">
        <v>53</v>
      </c>
      <c r="G7" s="1" t="s">
        <v>55</v>
      </c>
      <c r="H7" s="23" t="s">
        <v>17</v>
      </c>
      <c r="I7" s="74"/>
      <c r="J7" s="77"/>
      <c r="K7" s="77"/>
      <c r="L7" s="77"/>
      <c r="M7" s="85">
        <v>0.4</v>
      </c>
      <c r="N7" s="85">
        <f>LN(M7)</f>
        <v>-0.916290731874155</v>
      </c>
      <c r="O7" s="85">
        <f>M7*N7</f>
        <v>-0.366516292749662</v>
      </c>
      <c r="P7" s="1" t="s">
        <v>55</v>
      </c>
      <c r="Q7" s="26">
        <f t="shared" si="0"/>
        <v>16.87204938098679</v>
      </c>
      <c r="R7" s="1">
        <v>-2.48</v>
      </c>
      <c r="S7" s="1">
        <v>2.4835</v>
      </c>
      <c r="T7" s="1">
        <f t="shared" si="1"/>
        <v>1.0099388700261671</v>
      </c>
      <c r="U7" s="1">
        <v>0</v>
      </c>
      <c r="V7" s="77"/>
      <c r="W7" s="80"/>
      <c r="X7" s="83"/>
    </row>
    <row r="8" spans="1:24" ht="12.75">
      <c r="A8" s="22" t="s">
        <v>26</v>
      </c>
      <c r="B8" s="23" t="s">
        <v>32</v>
      </c>
      <c r="C8" s="23">
        <v>1</v>
      </c>
      <c r="D8" s="24">
        <v>38617</v>
      </c>
      <c r="E8" s="28" t="s">
        <v>61</v>
      </c>
      <c r="F8" s="26">
        <v>42</v>
      </c>
      <c r="G8" s="1" t="s">
        <v>55</v>
      </c>
      <c r="H8" s="23" t="s">
        <v>17</v>
      </c>
      <c r="I8" s="74"/>
      <c r="J8" s="77"/>
      <c r="K8" s="77"/>
      <c r="L8" s="77"/>
      <c r="M8" s="86"/>
      <c r="N8" s="86"/>
      <c r="O8" s="86"/>
      <c r="P8" s="1" t="s">
        <v>55</v>
      </c>
      <c r="Q8" s="26">
        <f t="shared" si="0"/>
        <v>13.370303283046136</v>
      </c>
      <c r="R8" s="1">
        <v>-2.48</v>
      </c>
      <c r="S8" s="1">
        <v>2.4835</v>
      </c>
      <c r="T8" s="1">
        <f t="shared" si="1"/>
        <v>1.0091169346293507</v>
      </c>
      <c r="U8" s="1">
        <v>0</v>
      </c>
      <c r="V8" s="77"/>
      <c r="W8" s="80"/>
      <c r="X8" s="83"/>
    </row>
    <row r="9" spans="1:24" ht="12.75">
      <c r="A9" s="22" t="s">
        <v>26</v>
      </c>
      <c r="B9" s="23" t="s">
        <v>32</v>
      </c>
      <c r="C9" s="23">
        <v>1</v>
      </c>
      <c r="D9" s="24">
        <v>38617</v>
      </c>
      <c r="E9" s="28" t="s">
        <v>61</v>
      </c>
      <c r="F9" s="26">
        <v>32</v>
      </c>
      <c r="G9" s="1" t="s">
        <v>55</v>
      </c>
      <c r="H9" s="23" t="s">
        <v>17</v>
      </c>
      <c r="I9" s="74"/>
      <c r="J9" s="77"/>
      <c r="K9" s="77"/>
      <c r="L9" s="77"/>
      <c r="M9" s="86"/>
      <c r="N9" s="86"/>
      <c r="O9" s="86"/>
      <c r="P9" s="1" t="s">
        <v>55</v>
      </c>
      <c r="Q9" s="26">
        <f t="shared" si="0"/>
        <v>10.186897739463722</v>
      </c>
      <c r="R9" s="1">
        <v>-2.48</v>
      </c>
      <c r="S9" s="1">
        <v>2.4835</v>
      </c>
      <c r="T9" s="1">
        <f t="shared" si="1"/>
        <v>1.0081569463340214</v>
      </c>
      <c r="U9" s="1">
        <v>0</v>
      </c>
      <c r="V9" s="77"/>
      <c r="W9" s="80"/>
      <c r="X9" s="83"/>
    </row>
    <row r="10" spans="1:24" ht="12.75">
      <c r="A10" s="22" t="s">
        <v>26</v>
      </c>
      <c r="B10" s="23" t="s">
        <v>32</v>
      </c>
      <c r="C10" s="23">
        <v>1</v>
      </c>
      <c r="D10" s="24">
        <v>38617</v>
      </c>
      <c r="E10" s="28" t="s">
        <v>61</v>
      </c>
      <c r="F10" s="26">
        <v>19</v>
      </c>
      <c r="G10" s="1" t="s">
        <v>55</v>
      </c>
      <c r="H10" s="23" t="s">
        <v>17</v>
      </c>
      <c r="I10" s="74"/>
      <c r="J10" s="77"/>
      <c r="K10" s="77"/>
      <c r="L10" s="77"/>
      <c r="M10" s="87"/>
      <c r="N10" s="87"/>
      <c r="O10" s="87"/>
      <c r="P10" s="1" t="s">
        <v>55</v>
      </c>
      <c r="Q10" s="26">
        <f t="shared" si="0"/>
        <v>6.0484705328065855</v>
      </c>
      <c r="R10" s="1">
        <v>-2.48</v>
      </c>
      <c r="S10" s="1">
        <v>2.4835</v>
      </c>
      <c r="T10" s="1">
        <f t="shared" si="1"/>
        <v>1.0063192014613218</v>
      </c>
      <c r="U10" s="1">
        <v>0</v>
      </c>
      <c r="V10" s="77"/>
      <c r="W10" s="80"/>
      <c r="X10" s="83"/>
    </row>
    <row r="11" spans="1:24" ht="12.75">
      <c r="A11" s="22" t="s">
        <v>26</v>
      </c>
      <c r="B11" s="23" t="s">
        <v>32</v>
      </c>
      <c r="C11" s="23">
        <v>1</v>
      </c>
      <c r="D11" s="24">
        <v>38617</v>
      </c>
      <c r="E11" s="23" t="s">
        <v>62</v>
      </c>
      <c r="F11" s="26">
        <v>226</v>
      </c>
      <c r="G11" s="1" t="s">
        <v>55</v>
      </c>
      <c r="H11" s="23" t="s">
        <v>63</v>
      </c>
      <c r="I11" s="75"/>
      <c r="J11" s="78"/>
      <c r="K11" s="78"/>
      <c r="L11" s="78"/>
      <c r="M11" s="13">
        <v>0.1</v>
      </c>
      <c r="N11" s="27">
        <f>LN(M11)</f>
        <v>-2.3025850929940455</v>
      </c>
      <c r="O11" s="27">
        <f>M11*N11</f>
        <v>-0.23025850929940456</v>
      </c>
      <c r="P11" s="1" t="s">
        <v>55</v>
      </c>
      <c r="Q11" s="26">
        <f t="shared" si="0"/>
        <v>71.94496528496255</v>
      </c>
      <c r="R11" s="23">
        <v>-2.0127</v>
      </c>
      <c r="S11" s="23">
        <v>2.4342</v>
      </c>
      <c r="T11" s="1">
        <f t="shared" si="1"/>
        <v>6.063531969645778</v>
      </c>
      <c r="U11" s="1">
        <v>0</v>
      </c>
      <c r="V11" s="78"/>
      <c r="W11" s="81"/>
      <c r="X11" s="84"/>
    </row>
    <row r="12" spans="1:24" ht="12.75">
      <c r="A12" s="29"/>
      <c r="B12" s="30"/>
      <c r="C12" s="30"/>
      <c r="D12" s="31"/>
      <c r="E12" s="30"/>
      <c r="F12" s="32"/>
      <c r="G12" s="33"/>
      <c r="H12" s="30"/>
      <c r="I12" s="34"/>
      <c r="J12" s="35"/>
      <c r="K12" s="35"/>
      <c r="L12" s="35"/>
      <c r="M12" s="36"/>
      <c r="N12" s="37"/>
      <c r="O12" s="37"/>
      <c r="P12" s="33"/>
      <c r="Q12" s="32"/>
      <c r="R12" s="30"/>
      <c r="S12" s="30"/>
      <c r="T12" s="38"/>
      <c r="U12" s="33"/>
      <c r="V12" s="33"/>
      <c r="W12" s="33"/>
      <c r="X12" s="33"/>
    </row>
    <row r="13" spans="1:24" ht="12.75">
      <c r="A13" s="29"/>
      <c r="B13" s="30"/>
      <c r="C13" s="30"/>
      <c r="D13" s="31"/>
      <c r="E13" s="30"/>
      <c r="F13" s="32"/>
      <c r="G13" s="33"/>
      <c r="H13" s="30"/>
      <c r="I13" s="34"/>
      <c r="J13" s="35"/>
      <c r="K13" s="35"/>
      <c r="L13" s="35"/>
      <c r="M13" s="36">
        <f>SUM(M2:M12)</f>
        <v>1</v>
      </c>
      <c r="N13" s="37"/>
      <c r="O13" s="37">
        <f>SUM(O2:O12)</f>
        <v>-1.4184836619456562</v>
      </c>
      <c r="P13" s="33"/>
      <c r="Q13" s="32"/>
      <c r="R13" s="30"/>
      <c r="S13" s="30"/>
      <c r="T13" s="38"/>
      <c r="U13" s="33"/>
      <c r="V13" s="33"/>
      <c r="W13" s="33"/>
      <c r="X13" s="33"/>
    </row>
    <row r="14" spans="1:24" ht="12.75">
      <c r="A14" s="29"/>
      <c r="B14" s="30"/>
      <c r="C14" s="30"/>
      <c r="D14" s="31"/>
      <c r="E14" s="30"/>
      <c r="F14" s="32"/>
      <c r="G14" s="33"/>
      <c r="H14" s="30"/>
      <c r="I14" s="34"/>
      <c r="J14" s="35"/>
      <c r="K14" s="35"/>
      <c r="L14" s="35"/>
      <c r="M14" s="36"/>
      <c r="N14" s="37"/>
      <c r="O14" s="37"/>
      <c r="P14" s="33"/>
      <c r="Q14" s="32"/>
      <c r="R14" s="30"/>
      <c r="S14" s="30"/>
      <c r="T14" s="38"/>
      <c r="U14" s="33"/>
      <c r="V14" s="33"/>
      <c r="W14" s="33"/>
      <c r="X14" s="33"/>
    </row>
    <row r="15" spans="1:24" ht="12.75">
      <c r="A15" s="22" t="s">
        <v>26</v>
      </c>
      <c r="B15" s="22" t="s">
        <v>64</v>
      </c>
      <c r="C15" s="22">
        <v>2</v>
      </c>
      <c r="D15" s="24">
        <v>38617</v>
      </c>
      <c r="E15" s="39" t="s">
        <v>65</v>
      </c>
      <c r="F15" s="40">
        <v>7.5</v>
      </c>
      <c r="G15" s="1" t="s">
        <v>55</v>
      </c>
      <c r="H15" s="22" t="s">
        <v>66</v>
      </c>
      <c r="I15" s="73">
        <v>5</v>
      </c>
      <c r="J15" s="76">
        <v>5</v>
      </c>
      <c r="K15" s="76">
        <v>0</v>
      </c>
      <c r="L15" s="76">
        <v>27</v>
      </c>
      <c r="M15" s="85">
        <v>0.4444444444444444</v>
      </c>
      <c r="N15" s="85">
        <f>LN(M15)</f>
        <v>-0.8109302162163288</v>
      </c>
      <c r="O15" s="85">
        <f>M15*N15</f>
        <v>-0.36041342942947946</v>
      </c>
      <c r="P15" s="1" t="s">
        <v>55</v>
      </c>
      <c r="Q15" s="26">
        <f aca="true" t="shared" si="2" ref="Q15:Q41">F15/3.14129</f>
        <v>2.38755415768681</v>
      </c>
      <c r="R15" s="1">
        <v>-2.48</v>
      </c>
      <c r="S15" s="1">
        <v>2.4835</v>
      </c>
      <c r="T15" s="1">
        <f t="shared" si="1"/>
        <v>1.0030505867677824</v>
      </c>
      <c r="U15" s="1">
        <v>0</v>
      </c>
      <c r="V15" s="76">
        <v>33.8213029505977</v>
      </c>
      <c r="W15" s="79">
        <v>-1.08703095508166</v>
      </c>
      <c r="X15" s="82">
        <f>W15/(LN(I15))</f>
        <v>-0.6754103073399356</v>
      </c>
    </row>
    <row r="16" spans="1:24" ht="12.75">
      <c r="A16" s="22" t="s">
        <v>26</v>
      </c>
      <c r="B16" s="22" t="s">
        <v>64</v>
      </c>
      <c r="C16" s="22">
        <v>2</v>
      </c>
      <c r="D16" s="24">
        <v>38617</v>
      </c>
      <c r="E16" s="39" t="s">
        <v>65</v>
      </c>
      <c r="F16" s="40">
        <v>15</v>
      </c>
      <c r="G16" s="1" t="s">
        <v>55</v>
      </c>
      <c r="H16" s="22" t="s">
        <v>66</v>
      </c>
      <c r="I16" s="74"/>
      <c r="J16" s="77"/>
      <c r="K16" s="77"/>
      <c r="L16" s="77"/>
      <c r="M16" s="86"/>
      <c r="N16" s="86"/>
      <c r="O16" s="86"/>
      <c r="P16" s="1" t="s">
        <v>55</v>
      </c>
      <c r="Q16" s="26">
        <f t="shared" si="2"/>
        <v>4.77510831537362</v>
      </c>
      <c r="R16" s="1">
        <v>-2.48</v>
      </c>
      <c r="S16" s="1">
        <v>2.4835</v>
      </c>
      <c r="T16" s="1">
        <f t="shared" si="1"/>
        <v>1.0054869568097486</v>
      </c>
      <c r="U16" s="1">
        <v>0</v>
      </c>
      <c r="V16" s="77"/>
      <c r="W16" s="80"/>
      <c r="X16" s="83"/>
    </row>
    <row r="17" spans="1:24" ht="12.75">
      <c r="A17" s="22" t="s">
        <v>26</v>
      </c>
      <c r="B17" s="22" t="s">
        <v>64</v>
      </c>
      <c r="C17" s="22">
        <v>2</v>
      </c>
      <c r="D17" s="24">
        <v>38617</v>
      </c>
      <c r="E17" s="39" t="s">
        <v>65</v>
      </c>
      <c r="F17" s="40">
        <v>7</v>
      </c>
      <c r="G17" s="1" t="s">
        <v>55</v>
      </c>
      <c r="H17" s="22" t="s">
        <v>66</v>
      </c>
      <c r="I17" s="74"/>
      <c r="J17" s="77"/>
      <c r="K17" s="77"/>
      <c r="L17" s="77"/>
      <c r="M17" s="86"/>
      <c r="N17" s="86"/>
      <c r="O17" s="86"/>
      <c r="P17" s="1" t="s">
        <v>55</v>
      </c>
      <c r="Q17" s="26">
        <f t="shared" si="2"/>
        <v>2.2283838805076894</v>
      </c>
      <c r="R17" s="1">
        <v>-2.48</v>
      </c>
      <c r="S17" s="1">
        <v>2.4835</v>
      </c>
      <c r="T17" s="1">
        <f t="shared" si="1"/>
        <v>1.0028084043186716</v>
      </c>
      <c r="U17" s="1">
        <v>0</v>
      </c>
      <c r="V17" s="77"/>
      <c r="W17" s="80"/>
      <c r="X17" s="83"/>
    </row>
    <row r="18" spans="1:24" ht="12.75">
      <c r="A18" s="22" t="s">
        <v>26</v>
      </c>
      <c r="B18" s="22" t="s">
        <v>64</v>
      </c>
      <c r="C18" s="22">
        <v>2</v>
      </c>
      <c r="D18" s="24">
        <v>38617</v>
      </c>
      <c r="E18" s="39" t="s">
        <v>65</v>
      </c>
      <c r="F18" s="40">
        <v>33</v>
      </c>
      <c r="G18" s="1" t="s">
        <v>55</v>
      </c>
      <c r="H18" s="22" t="s">
        <v>66</v>
      </c>
      <c r="I18" s="74"/>
      <c r="J18" s="77"/>
      <c r="K18" s="77"/>
      <c r="L18" s="77"/>
      <c r="M18" s="86"/>
      <c r="N18" s="86"/>
      <c r="O18" s="86"/>
      <c r="P18" s="1" t="s">
        <v>55</v>
      </c>
      <c r="Q18" s="26">
        <f t="shared" si="2"/>
        <v>10.505238293821964</v>
      </c>
      <c r="R18" s="1">
        <v>-2.48</v>
      </c>
      <c r="S18" s="1">
        <v>2.4835</v>
      </c>
      <c r="T18" s="1">
        <f t="shared" si="1"/>
        <v>1.008265531496294</v>
      </c>
      <c r="U18" s="1">
        <v>0</v>
      </c>
      <c r="V18" s="77"/>
      <c r="W18" s="80"/>
      <c r="X18" s="83"/>
    </row>
    <row r="19" spans="1:24" ht="12.75">
      <c r="A19" s="22" t="s">
        <v>26</v>
      </c>
      <c r="B19" s="22" t="s">
        <v>64</v>
      </c>
      <c r="C19" s="22">
        <v>2</v>
      </c>
      <c r="D19" s="24">
        <v>38617</v>
      </c>
      <c r="E19" s="39" t="s">
        <v>65</v>
      </c>
      <c r="F19" s="40">
        <v>28</v>
      </c>
      <c r="G19" s="1" t="s">
        <v>55</v>
      </c>
      <c r="H19" s="22" t="s">
        <v>66</v>
      </c>
      <c r="I19" s="74"/>
      <c r="J19" s="77"/>
      <c r="K19" s="77"/>
      <c r="L19" s="77"/>
      <c r="M19" s="86"/>
      <c r="N19" s="86"/>
      <c r="O19" s="86"/>
      <c r="P19" s="1" t="s">
        <v>55</v>
      </c>
      <c r="Q19" s="26">
        <f t="shared" si="2"/>
        <v>8.913535522030758</v>
      </c>
      <c r="R19" s="1">
        <v>-2.48</v>
      </c>
      <c r="S19" s="1">
        <v>2.4835</v>
      </c>
      <c r="T19" s="1">
        <f t="shared" si="1"/>
        <v>1.0076858843167402</v>
      </c>
      <c r="U19" s="1">
        <v>0</v>
      </c>
      <c r="V19" s="77"/>
      <c r="W19" s="80"/>
      <c r="X19" s="83"/>
    </row>
    <row r="20" spans="1:24" ht="12.75">
      <c r="A20" s="22" t="s">
        <v>26</v>
      </c>
      <c r="B20" s="22" t="s">
        <v>64</v>
      </c>
      <c r="C20" s="22">
        <v>2</v>
      </c>
      <c r="D20" s="24">
        <v>38617</v>
      </c>
      <c r="E20" s="39" t="s">
        <v>65</v>
      </c>
      <c r="F20" s="40">
        <v>16</v>
      </c>
      <c r="G20" s="1" t="s">
        <v>55</v>
      </c>
      <c r="H20" s="22" t="s">
        <v>66</v>
      </c>
      <c r="I20" s="74"/>
      <c r="J20" s="77"/>
      <c r="K20" s="77"/>
      <c r="L20" s="77"/>
      <c r="M20" s="86"/>
      <c r="N20" s="86"/>
      <c r="O20" s="86"/>
      <c r="P20" s="1" t="s">
        <v>55</v>
      </c>
      <c r="Q20" s="26">
        <f t="shared" si="2"/>
        <v>5.093448869731861</v>
      </c>
      <c r="R20" s="1">
        <v>-2.48</v>
      </c>
      <c r="S20" s="1">
        <v>2.4835</v>
      </c>
      <c r="T20" s="1">
        <f t="shared" si="1"/>
        <v>1.0057141067078947</v>
      </c>
      <c r="U20" s="1">
        <v>0</v>
      </c>
      <c r="V20" s="77"/>
      <c r="W20" s="80"/>
      <c r="X20" s="83"/>
    </row>
    <row r="21" spans="1:24" ht="12.75">
      <c r="A21" s="22" t="s">
        <v>26</v>
      </c>
      <c r="B21" s="22" t="s">
        <v>64</v>
      </c>
      <c r="C21" s="22">
        <v>2</v>
      </c>
      <c r="D21" s="24">
        <v>38617</v>
      </c>
      <c r="E21" s="39" t="s">
        <v>65</v>
      </c>
      <c r="F21" s="40">
        <v>18</v>
      </c>
      <c r="G21" s="1" t="s">
        <v>55</v>
      </c>
      <c r="H21" s="22" t="s">
        <v>66</v>
      </c>
      <c r="I21" s="74"/>
      <c r="J21" s="77"/>
      <c r="K21" s="77"/>
      <c r="L21" s="77"/>
      <c r="M21" s="86"/>
      <c r="N21" s="86"/>
      <c r="O21" s="86"/>
      <c r="P21" s="1" t="s">
        <v>55</v>
      </c>
      <c r="Q21" s="26">
        <f t="shared" si="2"/>
        <v>5.730129978448344</v>
      </c>
      <c r="R21" s="1">
        <v>-2.48</v>
      </c>
      <c r="S21" s="1">
        <v>2.4835</v>
      </c>
      <c r="T21" s="1">
        <f t="shared" si="1"/>
        <v>1.0061287883880563</v>
      </c>
      <c r="U21" s="1">
        <v>0</v>
      </c>
      <c r="V21" s="77"/>
      <c r="W21" s="80"/>
      <c r="X21" s="83"/>
    </row>
    <row r="22" spans="1:24" ht="12.75">
      <c r="A22" s="22" t="s">
        <v>26</v>
      </c>
      <c r="B22" s="22" t="s">
        <v>64</v>
      </c>
      <c r="C22" s="22">
        <v>2</v>
      </c>
      <c r="D22" s="24">
        <v>38617</v>
      </c>
      <c r="E22" s="39" t="s">
        <v>65</v>
      </c>
      <c r="F22" s="40">
        <v>18</v>
      </c>
      <c r="G22" s="1" t="s">
        <v>55</v>
      </c>
      <c r="H22" s="22" t="s">
        <v>66</v>
      </c>
      <c r="I22" s="74"/>
      <c r="J22" s="77"/>
      <c r="K22" s="77"/>
      <c r="L22" s="77"/>
      <c r="M22" s="86"/>
      <c r="N22" s="86"/>
      <c r="O22" s="86"/>
      <c r="P22" s="1" t="s">
        <v>55</v>
      </c>
      <c r="Q22" s="26">
        <f t="shared" si="2"/>
        <v>5.730129978448344</v>
      </c>
      <c r="R22" s="1">
        <v>-2.48</v>
      </c>
      <c r="S22" s="1">
        <v>2.4835</v>
      </c>
      <c r="T22" s="1">
        <f t="shared" si="1"/>
        <v>1.0061287883880563</v>
      </c>
      <c r="U22" s="1">
        <v>0</v>
      </c>
      <c r="V22" s="77"/>
      <c r="W22" s="80"/>
      <c r="X22" s="83"/>
    </row>
    <row r="23" spans="1:24" ht="12.75">
      <c r="A23" s="22" t="s">
        <v>26</v>
      </c>
      <c r="B23" s="22" t="s">
        <v>64</v>
      </c>
      <c r="C23" s="22">
        <v>2</v>
      </c>
      <c r="D23" s="24">
        <v>38617</v>
      </c>
      <c r="E23" s="39" t="s">
        <v>65</v>
      </c>
      <c r="F23" s="40">
        <v>13</v>
      </c>
      <c r="G23" s="1" t="s">
        <v>55</v>
      </c>
      <c r="H23" s="22" t="s">
        <v>66</v>
      </c>
      <c r="I23" s="74"/>
      <c r="J23" s="77"/>
      <c r="K23" s="77"/>
      <c r="L23" s="77"/>
      <c r="M23" s="86"/>
      <c r="N23" s="86"/>
      <c r="O23" s="86"/>
      <c r="P23" s="1" t="s">
        <v>55</v>
      </c>
      <c r="Q23" s="26">
        <f t="shared" si="2"/>
        <v>4.138427206657138</v>
      </c>
      <c r="R23" s="1">
        <v>-2.48</v>
      </c>
      <c r="S23" s="1">
        <v>2.4835</v>
      </c>
      <c r="T23" s="1">
        <f t="shared" si="1"/>
        <v>1.0049834817924859</v>
      </c>
      <c r="U23" s="1">
        <v>0</v>
      </c>
      <c r="V23" s="77"/>
      <c r="W23" s="80"/>
      <c r="X23" s="83"/>
    </row>
    <row r="24" spans="1:24" ht="12.75">
      <c r="A24" s="22" t="s">
        <v>26</v>
      </c>
      <c r="B24" s="22" t="s">
        <v>64</v>
      </c>
      <c r="C24" s="22">
        <v>2</v>
      </c>
      <c r="D24" s="24">
        <v>38617</v>
      </c>
      <c r="E24" s="39" t="s">
        <v>65</v>
      </c>
      <c r="F24" s="40">
        <v>13</v>
      </c>
      <c r="G24" s="1" t="s">
        <v>55</v>
      </c>
      <c r="H24" s="22" t="s">
        <v>66</v>
      </c>
      <c r="I24" s="74"/>
      <c r="J24" s="77"/>
      <c r="K24" s="77"/>
      <c r="L24" s="77"/>
      <c r="M24" s="86"/>
      <c r="N24" s="86"/>
      <c r="O24" s="86"/>
      <c r="P24" s="1" t="s">
        <v>55</v>
      </c>
      <c r="Q24" s="26">
        <f t="shared" si="2"/>
        <v>4.138427206657138</v>
      </c>
      <c r="R24" s="1">
        <v>-2.48</v>
      </c>
      <c r="S24" s="1">
        <v>2.4835</v>
      </c>
      <c r="T24" s="1">
        <f t="shared" si="1"/>
        <v>1.0049834817924859</v>
      </c>
      <c r="U24" s="1">
        <v>0</v>
      </c>
      <c r="V24" s="77"/>
      <c r="W24" s="80"/>
      <c r="X24" s="83"/>
    </row>
    <row r="25" spans="1:24" ht="12.75">
      <c r="A25" s="22" t="s">
        <v>26</v>
      </c>
      <c r="B25" s="22" t="s">
        <v>64</v>
      </c>
      <c r="C25" s="22">
        <v>2</v>
      </c>
      <c r="D25" s="24">
        <v>38617</v>
      </c>
      <c r="E25" s="39" t="s">
        <v>65</v>
      </c>
      <c r="F25" s="40">
        <v>37</v>
      </c>
      <c r="G25" s="1" t="s">
        <v>55</v>
      </c>
      <c r="H25" s="22" t="s">
        <v>66</v>
      </c>
      <c r="I25" s="74"/>
      <c r="J25" s="77"/>
      <c r="K25" s="77"/>
      <c r="L25" s="77"/>
      <c r="M25" s="86"/>
      <c r="N25" s="86"/>
      <c r="O25" s="86"/>
      <c r="P25" s="1" t="s">
        <v>55</v>
      </c>
      <c r="Q25" s="26">
        <f t="shared" si="2"/>
        <v>11.778600511254929</v>
      </c>
      <c r="R25" s="1">
        <v>-2.48</v>
      </c>
      <c r="S25" s="1">
        <v>2.4835</v>
      </c>
      <c r="T25" s="1">
        <f t="shared" si="1"/>
        <v>1.0086693583917439</v>
      </c>
      <c r="U25" s="1">
        <v>0</v>
      </c>
      <c r="V25" s="77"/>
      <c r="W25" s="80"/>
      <c r="X25" s="83"/>
    </row>
    <row r="26" spans="1:24" ht="12.75">
      <c r="A26" s="22" t="s">
        <v>26</v>
      </c>
      <c r="B26" s="22" t="s">
        <v>64</v>
      </c>
      <c r="C26" s="22">
        <v>2</v>
      </c>
      <c r="D26" s="24">
        <v>38617</v>
      </c>
      <c r="E26" s="39" t="s">
        <v>65</v>
      </c>
      <c r="F26" s="40">
        <v>52</v>
      </c>
      <c r="G26" s="1" t="s">
        <v>55</v>
      </c>
      <c r="H26" s="22" t="s">
        <v>66</v>
      </c>
      <c r="I26" s="74"/>
      <c r="J26" s="77"/>
      <c r="K26" s="77"/>
      <c r="L26" s="77"/>
      <c r="M26" s="87"/>
      <c r="N26" s="87"/>
      <c r="O26" s="87"/>
      <c r="P26" s="1" t="s">
        <v>55</v>
      </c>
      <c r="Q26" s="26">
        <f t="shared" si="2"/>
        <v>16.55370882662855</v>
      </c>
      <c r="R26" s="1">
        <v>-2.48</v>
      </c>
      <c r="S26" s="1">
        <v>2.4835</v>
      </c>
      <c r="T26" s="1">
        <f t="shared" si="1"/>
        <v>1.009871540976795</v>
      </c>
      <c r="U26" s="1">
        <v>0</v>
      </c>
      <c r="V26" s="77"/>
      <c r="W26" s="80"/>
      <c r="X26" s="83"/>
    </row>
    <row r="27" spans="1:24" ht="12.75" customHeight="1">
      <c r="A27" s="22" t="s">
        <v>26</v>
      </c>
      <c r="B27" s="22" t="s">
        <v>64</v>
      </c>
      <c r="C27" s="22">
        <v>2</v>
      </c>
      <c r="D27" s="24">
        <v>38617</v>
      </c>
      <c r="E27" s="28" t="s">
        <v>67</v>
      </c>
      <c r="F27" s="40">
        <v>38</v>
      </c>
      <c r="G27" s="1" t="s">
        <v>55</v>
      </c>
      <c r="H27" s="22" t="s">
        <v>68</v>
      </c>
      <c r="I27" s="74"/>
      <c r="J27" s="77"/>
      <c r="K27" s="77"/>
      <c r="L27" s="77"/>
      <c r="M27" s="41">
        <v>0.037037037037037035</v>
      </c>
      <c r="N27" s="27">
        <f>LN(M27)</f>
        <v>-3.295836866004329</v>
      </c>
      <c r="O27" s="27">
        <f>M27*N27</f>
        <v>-0.1220680320742344</v>
      </c>
      <c r="P27" s="1" t="s">
        <v>55</v>
      </c>
      <c r="Q27" s="26">
        <f t="shared" si="2"/>
        <v>12.096941065613171</v>
      </c>
      <c r="R27" s="1">
        <v>-2.48</v>
      </c>
      <c r="S27" s="1">
        <v>2.4835</v>
      </c>
      <c r="T27" s="1">
        <f t="shared" si="1"/>
        <v>1.0087635108385749</v>
      </c>
      <c r="U27" s="1">
        <v>0</v>
      </c>
      <c r="V27" s="77"/>
      <c r="W27" s="80"/>
      <c r="X27" s="83"/>
    </row>
    <row r="28" spans="1:24" ht="12.75">
      <c r="A28" s="22" t="s">
        <v>26</v>
      </c>
      <c r="B28" s="22" t="s">
        <v>64</v>
      </c>
      <c r="C28" s="22">
        <v>2</v>
      </c>
      <c r="D28" s="24">
        <v>38617</v>
      </c>
      <c r="E28" s="39" t="s">
        <v>69</v>
      </c>
      <c r="F28" s="40">
        <v>25</v>
      </c>
      <c r="G28" s="1" t="s">
        <v>55</v>
      </c>
      <c r="H28" s="22" t="s">
        <v>70</v>
      </c>
      <c r="I28" s="74"/>
      <c r="J28" s="77"/>
      <c r="K28" s="77"/>
      <c r="L28" s="77"/>
      <c r="M28" s="41">
        <v>0.037037037037037035</v>
      </c>
      <c r="N28" s="27">
        <f>LN(M28)</f>
        <v>-3.295836866004329</v>
      </c>
      <c r="O28" s="27">
        <f>M28*N28</f>
        <v>-0.1220680320742344</v>
      </c>
      <c r="P28" s="1" t="s">
        <v>55</v>
      </c>
      <c r="Q28" s="26">
        <f t="shared" si="2"/>
        <v>7.958513858956033</v>
      </c>
      <c r="R28" s="23">
        <v>-2.0127</v>
      </c>
      <c r="S28" s="23">
        <v>2.4342</v>
      </c>
      <c r="T28" s="1">
        <f t="shared" si="1"/>
        <v>2.3971801799401447</v>
      </c>
      <c r="U28" s="1">
        <v>0</v>
      </c>
      <c r="V28" s="77"/>
      <c r="W28" s="80"/>
      <c r="X28" s="83"/>
    </row>
    <row r="29" spans="1:24" ht="12.75">
      <c r="A29" s="22" t="s">
        <v>26</v>
      </c>
      <c r="B29" s="22" t="s">
        <v>64</v>
      </c>
      <c r="C29" s="22">
        <v>2</v>
      </c>
      <c r="D29" s="24">
        <v>38617</v>
      </c>
      <c r="E29" s="39" t="s">
        <v>71</v>
      </c>
      <c r="F29" s="40">
        <v>242</v>
      </c>
      <c r="G29" s="1" t="s">
        <v>55</v>
      </c>
      <c r="H29" s="22" t="s">
        <v>72</v>
      </c>
      <c r="I29" s="74"/>
      <c r="J29" s="77"/>
      <c r="K29" s="77"/>
      <c r="L29" s="77"/>
      <c r="M29" s="41">
        <v>0.037037037037037035</v>
      </c>
      <c r="N29" s="27">
        <f>LN(M29)</f>
        <v>-3.295836866004329</v>
      </c>
      <c r="O29" s="27">
        <f>M29*N29</f>
        <v>-0.1220680320742344</v>
      </c>
      <c r="P29" s="1" t="s">
        <v>55</v>
      </c>
      <c r="Q29" s="26">
        <f t="shared" si="2"/>
        <v>77.03841415469441</v>
      </c>
      <c r="R29" s="23">
        <v>-2.0127</v>
      </c>
      <c r="S29" s="23">
        <v>2.4342</v>
      </c>
      <c r="T29" s="1">
        <f t="shared" si="1"/>
        <v>6.240898815516122</v>
      </c>
      <c r="U29" s="1">
        <v>0</v>
      </c>
      <c r="V29" s="77"/>
      <c r="W29" s="80"/>
      <c r="X29" s="83"/>
    </row>
    <row r="30" spans="1:24" ht="12.75">
      <c r="A30" s="22" t="s">
        <v>26</v>
      </c>
      <c r="B30" s="22" t="s">
        <v>64</v>
      </c>
      <c r="C30" s="22">
        <v>2</v>
      </c>
      <c r="D30" s="24">
        <v>38617</v>
      </c>
      <c r="E30" s="39" t="s">
        <v>73</v>
      </c>
      <c r="F30" s="40">
        <v>10</v>
      </c>
      <c r="G30" s="1" t="s">
        <v>55</v>
      </c>
      <c r="H30" s="22" t="s">
        <v>74</v>
      </c>
      <c r="I30" s="74"/>
      <c r="J30" s="77"/>
      <c r="K30" s="77"/>
      <c r="L30" s="77"/>
      <c r="M30" s="85">
        <v>0.4444444444444444</v>
      </c>
      <c r="N30" s="85">
        <f>LN(M30)</f>
        <v>-0.8109302162163288</v>
      </c>
      <c r="O30" s="85">
        <f>M30*N30</f>
        <v>-0.36041342942947946</v>
      </c>
      <c r="P30" s="1" t="s">
        <v>55</v>
      </c>
      <c r="Q30" s="26">
        <f t="shared" si="2"/>
        <v>3.1834055435824133</v>
      </c>
      <c r="R30" s="1">
        <v>-2.48</v>
      </c>
      <c r="S30" s="1">
        <v>2.4835</v>
      </c>
      <c r="T30" s="1">
        <f t="shared" si="1"/>
        <v>1.0040610542463386</v>
      </c>
      <c r="U30" s="1">
        <v>0</v>
      </c>
      <c r="V30" s="77"/>
      <c r="W30" s="80"/>
      <c r="X30" s="83"/>
    </row>
    <row r="31" spans="1:24" ht="12.75">
      <c r="A31" s="22" t="s">
        <v>26</v>
      </c>
      <c r="B31" s="22" t="s">
        <v>64</v>
      </c>
      <c r="C31" s="22">
        <v>2</v>
      </c>
      <c r="D31" s="24">
        <v>38617</v>
      </c>
      <c r="E31" s="39" t="s">
        <v>73</v>
      </c>
      <c r="F31" s="40">
        <v>15</v>
      </c>
      <c r="G31" s="1" t="s">
        <v>55</v>
      </c>
      <c r="H31" s="22" t="s">
        <v>74</v>
      </c>
      <c r="I31" s="74"/>
      <c r="J31" s="77"/>
      <c r="K31" s="77"/>
      <c r="L31" s="77"/>
      <c r="M31" s="86"/>
      <c r="N31" s="86"/>
      <c r="O31" s="86"/>
      <c r="P31" s="1" t="s">
        <v>55</v>
      </c>
      <c r="Q31" s="26">
        <f t="shared" si="2"/>
        <v>4.77510831537362</v>
      </c>
      <c r="R31" s="1">
        <v>-2.48</v>
      </c>
      <c r="S31" s="1">
        <v>2.4835</v>
      </c>
      <c r="T31" s="1">
        <f t="shared" si="1"/>
        <v>1.0054869568097486</v>
      </c>
      <c r="U31" s="1">
        <v>0</v>
      </c>
      <c r="V31" s="77"/>
      <c r="W31" s="80"/>
      <c r="X31" s="83"/>
    </row>
    <row r="32" spans="1:24" ht="12.75">
      <c r="A32" s="22" t="s">
        <v>26</v>
      </c>
      <c r="B32" s="22" t="s">
        <v>64</v>
      </c>
      <c r="C32" s="22">
        <v>2</v>
      </c>
      <c r="D32" s="24">
        <v>38617</v>
      </c>
      <c r="E32" s="39" t="s">
        <v>73</v>
      </c>
      <c r="F32" s="40">
        <v>36</v>
      </c>
      <c r="G32" s="1" t="s">
        <v>55</v>
      </c>
      <c r="H32" s="22" t="s">
        <v>74</v>
      </c>
      <c r="I32" s="74"/>
      <c r="J32" s="77"/>
      <c r="K32" s="77"/>
      <c r="L32" s="77"/>
      <c r="M32" s="86"/>
      <c r="N32" s="86"/>
      <c r="O32" s="86"/>
      <c r="P32" s="1" t="s">
        <v>55</v>
      </c>
      <c r="Q32" s="26">
        <f t="shared" si="2"/>
        <v>11.460259956896689</v>
      </c>
      <c r="R32" s="1">
        <v>-2.48</v>
      </c>
      <c r="S32" s="1">
        <v>2.4835</v>
      </c>
      <c r="T32" s="1">
        <f t="shared" si="1"/>
        <v>1.0085726352595163</v>
      </c>
      <c r="U32" s="1">
        <v>0</v>
      </c>
      <c r="V32" s="77"/>
      <c r="W32" s="80"/>
      <c r="X32" s="83"/>
    </row>
    <row r="33" spans="1:24" ht="12.75">
      <c r="A33" s="22" t="s">
        <v>26</v>
      </c>
      <c r="B33" s="22" t="s">
        <v>64</v>
      </c>
      <c r="C33" s="22">
        <v>2</v>
      </c>
      <c r="D33" s="24">
        <v>38617</v>
      </c>
      <c r="E33" s="39" t="s">
        <v>73</v>
      </c>
      <c r="F33" s="40">
        <v>47</v>
      </c>
      <c r="G33" s="1" t="s">
        <v>55</v>
      </c>
      <c r="H33" s="22" t="s">
        <v>74</v>
      </c>
      <c r="I33" s="74"/>
      <c r="J33" s="77"/>
      <c r="K33" s="77"/>
      <c r="L33" s="77"/>
      <c r="M33" s="86"/>
      <c r="N33" s="86"/>
      <c r="O33" s="86"/>
      <c r="P33" s="1" t="s">
        <v>55</v>
      </c>
      <c r="Q33" s="26">
        <f t="shared" si="2"/>
        <v>14.962006054837342</v>
      </c>
      <c r="R33" s="1">
        <v>-2.48</v>
      </c>
      <c r="S33" s="1">
        <v>2.4835</v>
      </c>
      <c r="T33" s="1">
        <f t="shared" si="1"/>
        <v>1.0095142748677404</v>
      </c>
      <c r="U33" s="1">
        <v>0</v>
      </c>
      <c r="V33" s="77"/>
      <c r="W33" s="80"/>
      <c r="X33" s="83"/>
    </row>
    <row r="34" spans="1:24" ht="12.75">
      <c r="A34" s="22" t="s">
        <v>26</v>
      </c>
      <c r="B34" s="22" t="s">
        <v>64</v>
      </c>
      <c r="C34" s="22">
        <v>2</v>
      </c>
      <c r="D34" s="24">
        <v>38617</v>
      </c>
      <c r="E34" s="39" t="s">
        <v>73</v>
      </c>
      <c r="F34" s="40">
        <v>20</v>
      </c>
      <c r="G34" s="1" t="s">
        <v>55</v>
      </c>
      <c r="H34" s="22" t="s">
        <v>74</v>
      </c>
      <c r="I34" s="74"/>
      <c r="J34" s="77"/>
      <c r="K34" s="77"/>
      <c r="L34" s="77"/>
      <c r="M34" s="86"/>
      <c r="N34" s="86"/>
      <c r="O34" s="86"/>
      <c r="P34" s="1" t="s">
        <v>55</v>
      </c>
      <c r="Q34" s="26">
        <f t="shared" si="2"/>
        <v>6.366811087164827</v>
      </c>
      <c r="R34" s="1">
        <v>-2.48</v>
      </c>
      <c r="S34" s="1">
        <v>2.4835</v>
      </c>
      <c r="T34" s="1">
        <f t="shared" si="1"/>
        <v>1.0064998786736825</v>
      </c>
      <c r="U34" s="1">
        <v>0</v>
      </c>
      <c r="V34" s="77"/>
      <c r="W34" s="80"/>
      <c r="X34" s="83"/>
    </row>
    <row r="35" spans="1:24" ht="12.75">
      <c r="A35" s="22" t="s">
        <v>26</v>
      </c>
      <c r="B35" s="22" t="s">
        <v>64</v>
      </c>
      <c r="C35" s="22">
        <v>2</v>
      </c>
      <c r="D35" s="24">
        <v>38617</v>
      </c>
      <c r="E35" s="39" t="s">
        <v>73</v>
      </c>
      <c r="F35" s="40">
        <v>46</v>
      </c>
      <c r="G35" s="1" t="s">
        <v>55</v>
      </c>
      <c r="H35" s="22" t="s">
        <v>74</v>
      </c>
      <c r="I35" s="74"/>
      <c r="J35" s="77"/>
      <c r="K35" s="77"/>
      <c r="L35" s="77"/>
      <c r="M35" s="86"/>
      <c r="N35" s="86"/>
      <c r="O35" s="86"/>
      <c r="P35" s="1" t="s">
        <v>55</v>
      </c>
      <c r="Q35" s="26">
        <f t="shared" si="2"/>
        <v>14.643665500479102</v>
      </c>
      <c r="R35" s="1">
        <v>-2.48</v>
      </c>
      <c r="S35" s="1">
        <v>2.4835</v>
      </c>
      <c r="T35" s="1">
        <f t="shared" si="1"/>
        <v>1.0094382898534466</v>
      </c>
      <c r="U35" s="1">
        <v>0</v>
      </c>
      <c r="V35" s="77"/>
      <c r="W35" s="80"/>
      <c r="X35" s="83"/>
    </row>
    <row r="36" spans="1:24" ht="12.75">
      <c r="A36" s="22" t="s">
        <v>26</v>
      </c>
      <c r="B36" s="22" t="s">
        <v>64</v>
      </c>
      <c r="C36" s="22">
        <v>2</v>
      </c>
      <c r="D36" s="24">
        <v>38617</v>
      </c>
      <c r="E36" s="39" t="s">
        <v>73</v>
      </c>
      <c r="F36" s="40">
        <v>41</v>
      </c>
      <c r="G36" s="1" t="s">
        <v>55</v>
      </c>
      <c r="H36" s="22" t="s">
        <v>74</v>
      </c>
      <c r="I36" s="74"/>
      <c r="J36" s="77"/>
      <c r="K36" s="77"/>
      <c r="L36" s="77"/>
      <c r="M36" s="86"/>
      <c r="N36" s="86"/>
      <c r="O36" s="86"/>
      <c r="P36" s="1" t="s">
        <v>55</v>
      </c>
      <c r="Q36" s="26">
        <f t="shared" si="2"/>
        <v>13.051962728687895</v>
      </c>
      <c r="R36" s="1">
        <v>-2.48</v>
      </c>
      <c r="S36" s="1">
        <v>2.4835</v>
      </c>
      <c r="T36" s="1">
        <f t="shared" si="1"/>
        <v>1.0090318278525794</v>
      </c>
      <c r="U36" s="1">
        <v>0</v>
      </c>
      <c r="V36" s="77"/>
      <c r="W36" s="80"/>
      <c r="X36" s="83"/>
    </row>
    <row r="37" spans="1:24" ht="12.75">
      <c r="A37" s="22" t="s">
        <v>26</v>
      </c>
      <c r="B37" s="22" t="s">
        <v>64</v>
      </c>
      <c r="C37" s="22">
        <v>2</v>
      </c>
      <c r="D37" s="24">
        <v>38617</v>
      </c>
      <c r="E37" s="39" t="s">
        <v>73</v>
      </c>
      <c r="F37" s="40">
        <v>37</v>
      </c>
      <c r="G37" s="1" t="s">
        <v>55</v>
      </c>
      <c r="H37" s="22" t="s">
        <v>74</v>
      </c>
      <c r="I37" s="74"/>
      <c r="J37" s="77"/>
      <c r="K37" s="77"/>
      <c r="L37" s="77"/>
      <c r="M37" s="86"/>
      <c r="N37" s="86"/>
      <c r="O37" s="86"/>
      <c r="P37" s="1" t="s">
        <v>55</v>
      </c>
      <c r="Q37" s="26">
        <f t="shared" si="2"/>
        <v>11.778600511254929</v>
      </c>
      <c r="R37" s="1">
        <v>-2.48</v>
      </c>
      <c r="S37" s="1">
        <v>2.4835</v>
      </c>
      <c r="T37" s="1">
        <f t="shared" si="1"/>
        <v>1.0086693583917439</v>
      </c>
      <c r="U37" s="1">
        <v>0</v>
      </c>
      <c r="V37" s="77"/>
      <c r="W37" s="80"/>
      <c r="X37" s="83"/>
    </row>
    <row r="38" spans="1:24" ht="12.75">
      <c r="A38" s="22" t="s">
        <v>26</v>
      </c>
      <c r="B38" s="22" t="s">
        <v>64</v>
      </c>
      <c r="C38" s="22">
        <v>2</v>
      </c>
      <c r="D38" s="24">
        <v>38617</v>
      </c>
      <c r="E38" s="39" t="s">
        <v>73</v>
      </c>
      <c r="F38" s="40">
        <v>63</v>
      </c>
      <c r="G38" s="1" t="s">
        <v>55</v>
      </c>
      <c r="H38" s="22" t="s">
        <v>74</v>
      </c>
      <c r="I38" s="74"/>
      <c r="J38" s="77"/>
      <c r="K38" s="77"/>
      <c r="L38" s="77"/>
      <c r="M38" s="86"/>
      <c r="N38" s="86"/>
      <c r="O38" s="86"/>
      <c r="P38" s="1" t="s">
        <v>55</v>
      </c>
      <c r="Q38" s="26">
        <f t="shared" si="2"/>
        <v>20.055454924569204</v>
      </c>
      <c r="R38" s="1">
        <v>-2.48</v>
      </c>
      <c r="S38" s="1">
        <v>2.4835</v>
      </c>
      <c r="T38" s="1">
        <f t="shared" si="1"/>
        <v>1.0105500172270503</v>
      </c>
      <c r="U38" s="1">
        <v>0</v>
      </c>
      <c r="V38" s="77"/>
      <c r="W38" s="80"/>
      <c r="X38" s="83"/>
    </row>
    <row r="39" spans="1:24" ht="12.75">
      <c r="A39" s="22" t="s">
        <v>26</v>
      </c>
      <c r="B39" s="22" t="s">
        <v>64</v>
      </c>
      <c r="C39" s="22">
        <v>2</v>
      </c>
      <c r="D39" s="24">
        <v>38617</v>
      </c>
      <c r="E39" s="39" t="s">
        <v>73</v>
      </c>
      <c r="F39" s="40">
        <v>40</v>
      </c>
      <c r="G39" s="1" t="s">
        <v>55</v>
      </c>
      <c r="H39" s="22" t="s">
        <v>74</v>
      </c>
      <c r="I39" s="74"/>
      <c r="J39" s="77"/>
      <c r="K39" s="77"/>
      <c r="L39" s="77"/>
      <c r="M39" s="86"/>
      <c r="N39" s="86"/>
      <c r="O39" s="86"/>
      <c r="P39" s="1" t="s">
        <v>55</v>
      </c>
      <c r="Q39" s="26">
        <f t="shared" si="2"/>
        <v>12.733622174329653</v>
      </c>
      <c r="R39" s="1">
        <v>-2.48</v>
      </c>
      <c r="S39" s="1">
        <v>2.4835</v>
      </c>
      <c r="T39" s="1">
        <f t="shared" si="1"/>
        <v>1.0089446269087095</v>
      </c>
      <c r="U39" s="1">
        <v>0</v>
      </c>
      <c r="V39" s="77"/>
      <c r="W39" s="80"/>
      <c r="X39" s="83"/>
    </row>
    <row r="40" spans="1:24" ht="12.75">
      <c r="A40" s="22" t="s">
        <v>26</v>
      </c>
      <c r="B40" s="22" t="s">
        <v>64</v>
      </c>
      <c r="C40" s="22">
        <v>2</v>
      </c>
      <c r="D40" s="24">
        <v>38617</v>
      </c>
      <c r="E40" s="39" t="s">
        <v>73</v>
      </c>
      <c r="F40" s="40">
        <v>43</v>
      </c>
      <c r="G40" s="1" t="s">
        <v>55</v>
      </c>
      <c r="H40" s="22" t="s">
        <v>74</v>
      </c>
      <c r="I40" s="74"/>
      <c r="J40" s="77"/>
      <c r="K40" s="77"/>
      <c r="L40" s="77"/>
      <c r="M40" s="86"/>
      <c r="N40" s="86"/>
      <c r="O40" s="86"/>
      <c r="P40" s="1" t="s">
        <v>55</v>
      </c>
      <c r="Q40" s="26">
        <f t="shared" si="2"/>
        <v>13.688643837404378</v>
      </c>
      <c r="R40" s="1">
        <v>-2.48</v>
      </c>
      <c r="S40" s="1">
        <v>2.4835</v>
      </c>
      <c r="T40" s="1">
        <f t="shared" si="1"/>
        <v>1.0092000456336385</v>
      </c>
      <c r="U40" s="1">
        <v>0</v>
      </c>
      <c r="V40" s="77"/>
      <c r="W40" s="80"/>
      <c r="X40" s="83"/>
    </row>
    <row r="41" spans="1:24" ht="12.75">
      <c r="A41" s="22" t="s">
        <v>26</v>
      </c>
      <c r="B41" s="22" t="s">
        <v>64</v>
      </c>
      <c r="C41" s="22">
        <v>2</v>
      </c>
      <c r="D41" s="24">
        <v>38617</v>
      </c>
      <c r="E41" s="39" t="s">
        <v>73</v>
      </c>
      <c r="F41" s="40">
        <v>66</v>
      </c>
      <c r="G41" s="1" t="s">
        <v>55</v>
      </c>
      <c r="H41" s="22" t="s">
        <v>74</v>
      </c>
      <c r="I41" s="75"/>
      <c r="J41" s="78"/>
      <c r="K41" s="78"/>
      <c r="L41" s="78"/>
      <c r="M41" s="87"/>
      <c r="N41" s="87"/>
      <c r="O41" s="87"/>
      <c r="P41" s="1" t="s">
        <v>55</v>
      </c>
      <c r="Q41" s="26">
        <f t="shared" si="2"/>
        <v>21.01047658764393</v>
      </c>
      <c r="R41" s="1">
        <v>-2.48</v>
      </c>
      <c r="S41" s="1">
        <v>2.4835</v>
      </c>
      <c r="T41" s="1">
        <f t="shared" si="1"/>
        <v>1.0107145684319092</v>
      </c>
      <c r="U41" s="1">
        <v>0</v>
      </c>
      <c r="V41" s="78"/>
      <c r="W41" s="81"/>
      <c r="X41" s="84"/>
    </row>
    <row r="42" spans="1:24" ht="12.75">
      <c r="A42" s="29"/>
      <c r="B42" s="29"/>
      <c r="C42" s="29"/>
      <c r="D42" s="31"/>
      <c r="E42" s="42"/>
      <c r="F42" s="43"/>
      <c r="G42" s="33"/>
      <c r="H42" s="29"/>
      <c r="I42" s="34"/>
      <c r="J42" s="35"/>
      <c r="K42" s="35"/>
      <c r="L42" s="35"/>
      <c r="M42" s="44"/>
      <c r="N42" s="37"/>
      <c r="O42" s="37"/>
      <c r="P42" s="33"/>
      <c r="Q42" s="32"/>
      <c r="R42" s="29"/>
      <c r="S42" s="29"/>
      <c r="T42" s="33"/>
      <c r="U42" s="33"/>
      <c r="V42" s="33"/>
      <c r="W42" s="33"/>
      <c r="X42" s="33"/>
    </row>
    <row r="43" spans="1:24" ht="12.75">
      <c r="A43" s="29"/>
      <c r="B43" s="29"/>
      <c r="C43" s="29"/>
      <c r="D43" s="31"/>
      <c r="E43" s="42"/>
      <c r="F43" s="43"/>
      <c r="G43" s="33"/>
      <c r="H43" s="29"/>
      <c r="I43" s="34"/>
      <c r="J43" s="35"/>
      <c r="K43" s="35"/>
      <c r="L43" s="35"/>
      <c r="M43" s="44">
        <f>SUM(M15:M42)</f>
        <v>1</v>
      </c>
      <c r="N43" s="37"/>
      <c r="O43" s="37">
        <f>SUM(O15:O42)</f>
        <v>-1.0870309550816621</v>
      </c>
      <c r="P43" s="33"/>
      <c r="Q43" s="32"/>
      <c r="R43" s="29"/>
      <c r="S43" s="29"/>
      <c r="T43" s="33"/>
      <c r="U43" s="33"/>
      <c r="V43" s="33"/>
      <c r="W43" s="33"/>
      <c r="X43" s="33"/>
    </row>
    <row r="44" spans="1:24" ht="12.75">
      <c r="A44" s="29"/>
      <c r="B44" s="29"/>
      <c r="C44" s="29"/>
      <c r="D44" s="31"/>
      <c r="E44" s="42"/>
      <c r="F44" s="43"/>
      <c r="G44" s="33"/>
      <c r="H44" s="29"/>
      <c r="I44" s="34"/>
      <c r="J44" s="35"/>
      <c r="K44" s="35"/>
      <c r="L44" s="35"/>
      <c r="M44" s="44"/>
      <c r="N44" s="37"/>
      <c r="O44" s="37"/>
      <c r="P44" s="33"/>
      <c r="Q44" s="32"/>
      <c r="R44" s="29"/>
      <c r="S44" s="29"/>
      <c r="T44" s="33"/>
      <c r="U44" s="33"/>
      <c r="V44" s="33"/>
      <c r="W44" s="33"/>
      <c r="X44" s="33"/>
    </row>
    <row r="45" spans="1:24" ht="12.75">
      <c r="A45" s="23" t="s">
        <v>26</v>
      </c>
      <c r="B45" s="23" t="s">
        <v>33</v>
      </c>
      <c r="C45" s="23">
        <v>1</v>
      </c>
      <c r="D45" s="45">
        <v>38618</v>
      </c>
      <c r="E45" s="23" t="s">
        <v>65</v>
      </c>
      <c r="F45" s="26">
        <v>21</v>
      </c>
      <c r="G45" s="1" t="s">
        <v>55</v>
      </c>
      <c r="H45" s="22" t="s">
        <v>66</v>
      </c>
      <c r="I45" s="73">
        <v>6</v>
      </c>
      <c r="J45" s="76">
        <v>6</v>
      </c>
      <c r="K45" s="76">
        <v>0</v>
      </c>
      <c r="L45" s="76">
        <v>17</v>
      </c>
      <c r="M45" s="85">
        <v>0.47058823529411764</v>
      </c>
      <c r="N45" s="85">
        <f>LN(M45)</f>
        <v>-0.7537718023763802</v>
      </c>
      <c r="O45" s="85">
        <f>M45*N45</f>
        <v>-0.35471614229476717</v>
      </c>
      <c r="P45" s="1" t="s">
        <v>55</v>
      </c>
      <c r="Q45" s="26">
        <f aca="true" t="shared" si="3" ref="Q45:Q61">F45/3.14129</f>
        <v>6.685151641523068</v>
      </c>
      <c r="R45" s="1">
        <v>-2.48</v>
      </c>
      <c r="S45" s="1">
        <v>2.4835</v>
      </c>
      <c r="T45" s="1">
        <f t="shared" si="1"/>
        <v>1.0066717688798392</v>
      </c>
      <c r="U45" s="1">
        <v>0</v>
      </c>
      <c r="V45" s="76">
        <v>24.820029533340577</v>
      </c>
      <c r="W45" s="79">
        <v>-1.4469189829363254</v>
      </c>
      <c r="X45" s="82">
        <f>W45/(LN(I45))</f>
        <v>-0.807540860135486</v>
      </c>
    </row>
    <row r="46" spans="1:24" ht="12.75">
      <c r="A46" s="23" t="s">
        <v>26</v>
      </c>
      <c r="B46" s="23" t="s">
        <v>33</v>
      </c>
      <c r="C46" s="23">
        <v>1</v>
      </c>
      <c r="D46" s="45">
        <v>38618</v>
      </c>
      <c r="E46" s="23" t="s">
        <v>65</v>
      </c>
      <c r="F46" s="26">
        <v>18</v>
      </c>
      <c r="G46" s="1" t="s">
        <v>55</v>
      </c>
      <c r="H46" s="22" t="s">
        <v>66</v>
      </c>
      <c r="I46" s="74"/>
      <c r="J46" s="77"/>
      <c r="K46" s="77"/>
      <c r="L46" s="77"/>
      <c r="M46" s="86"/>
      <c r="N46" s="86"/>
      <c r="O46" s="86"/>
      <c r="P46" s="1" t="s">
        <v>55</v>
      </c>
      <c r="Q46" s="26">
        <f t="shared" si="3"/>
        <v>5.730129978448344</v>
      </c>
      <c r="R46" s="1">
        <v>-2.48</v>
      </c>
      <c r="S46" s="1">
        <v>2.4835</v>
      </c>
      <c r="T46" s="1">
        <f t="shared" si="1"/>
        <v>1.0061287883880563</v>
      </c>
      <c r="U46" s="1">
        <v>0</v>
      </c>
      <c r="V46" s="77"/>
      <c r="W46" s="80"/>
      <c r="X46" s="83"/>
    </row>
    <row r="47" spans="1:24" ht="12.75">
      <c r="A47" s="23" t="s">
        <v>26</v>
      </c>
      <c r="B47" s="23" t="s">
        <v>33</v>
      </c>
      <c r="C47" s="23">
        <v>1</v>
      </c>
      <c r="D47" s="45">
        <v>38618</v>
      </c>
      <c r="E47" s="23" t="s">
        <v>65</v>
      </c>
      <c r="F47" s="26">
        <v>32</v>
      </c>
      <c r="G47" s="1" t="s">
        <v>55</v>
      </c>
      <c r="H47" s="22" t="s">
        <v>66</v>
      </c>
      <c r="I47" s="74"/>
      <c r="J47" s="77"/>
      <c r="K47" s="77"/>
      <c r="L47" s="77"/>
      <c r="M47" s="86"/>
      <c r="N47" s="86"/>
      <c r="O47" s="86"/>
      <c r="P47" s="1" t="s">
        <v>55</v>
      </c>
      <c r="Q47" s="26">
        <f t="shared" si="3"/>
        <v>10.186897739463722</v>
      </c>
      <c r="R47" s="1">
        <v>-2.48</v>
      </c>
      <c r="S47" s="1">
        <v>2.4835</v>
      </c>
      <c r="T47" s="1">
        <f t="shared" si="1"/>
        <v>1.0081569463340214</v>
      </c>
      <c r="U47" s="1">
        <v>0</v>
      </c>
      <c r="V47" s="77"/>
      <c r="W47" s="80"/>
      <c r="X47" s="83"/>
    </row>
    <row r="48" spans="1:24" ht="12.75">
      <c r="A48" s="23" t="s">
        <v>26</v>
      </c>
      <c r="B48" s="23" t="s">
        <v>33</v>
      </c>
      <c r="C48" s="23">
        <v>1</v>
      </c>
      <c r="D48" s="45">
        <v>38618</v>
      </c>
      <c r="E48" s="23" t="s">
        <v>65</v>
      </c>
      <c r="F48" s="26">
        <v>16</v>
      </c>
      <c r="G48" s="1" t="s">
        <v>55</v>
      </c>
      <c r="H48" s="22" t="s">
        <v>66</v>
      </c>
      <c r="I48" s="74"/>
      <c r="J48" s="77"/>
      <c r="K48" s="77"/>
      <c r="L48" s="77"/>
      <c r="M48" s="86"/>
      <c r="N48" s="86"/>
      <c r="O48" s="86"/>
      <c r="P48" s="1" t="s">
        <v>55</v>
      </c>
      <c r="Q48" s="26">
        <f t="shared" si="3"/>
        <v>5.093448869731861</v>
      </c>
      <c r="R48" s="1">
        <v>-2.48</v>
      </c>
      <c r="S48" s="1">
        <v>2.4835</v>
      </c>
      <c r="T48" s="1">
        <f t="shared" si="1"/>
        <v>1.0057141067078947</v>
      </c>
      <c r="U48" s="1">
        <v>0</v>
      </c>
      <c r="V48" s="77"/>
      <c r="W48" s="80"/>
      <c r="X48" s="83"/>
    </row>
    <row r="49" spans="1:24" ht="12.75">
      <c r="A49" s="23" t="s">
        <v>26</v>
      </c>
      <c r="B49" s="23" t="s">
        <v>33</v>
      </c>
      <c r="C49" s="23">
        <v>1</v>
      </c>
      <c r="D49" s="45">
        <v>38618</v>
      </c>
      <c r="E49" s="23" t="s">
        <v>65</v>
      </c>
      <c r="F49" s="26">
        <v>15</v>
      </c>
      <c r="G49" s="1" t="s">
        <v>55</v>
      </c>
      <c r="H49" s="22" t="s">
        <v>66</v>
      </c>
      <c r="I49" s="74"/>
      <c r="J49" s="77"/>
      <c r="K49" s="77"/>
      <c r="L49" s="77"/>
      <c r="M49" s="86"/>
      <c r="N49" s="86"/>
      <c r="O49" s="86"/>
      <c r="P49" s="1" t="s">
        <v>55</v>
      </c>
      <c r="Q49" s="26">
        <f t="shared" si="3"/>
        <v>4.77510831537362</v>
      </c>
      <c r="R49" s="1">
        <v>-2.48</v>
      </c>
      <c r="S49" s="1">
        <v>2.4835</v>
      </c>
      <c r="T49" s="1">
        <f t="shared" si="1"/>
        <v>1.0054869568097486</v>
      </c>
      <c r="U49" s="1">
        <v>0</v>
      </c>
      <c r="V49" s="77"/>
      <c r="W49" s="80"/>
      <c r="X49" s="83"/>
    </row>
    <row r="50" spans="1:24" ht="12.75">
      <c r="A50" s="23" t="s">
        <v>26</v>
      </c>
      <c r="B50" s="23" t="s">
        <v>33</v>
      </c>
      <c r="C50" s="23">
        <v>1</v>
      </c>
      <c r="D50" s="45">
        <v>38618</v>
      </c>
      <c r="E50" s="23" t="s">
        <v>65</v>
      </c>
      <c r="F50" s="26">
        <v>15</v>
      </c>
      <c r="G50" s="1" t="s">
        <v>55</v>
      </c>
      <c r="H50" s="22" t="s">
        <v>66</v>
      </c>
      <c r="I50" s="74"/>
      <c r="J50" s="77"/>
      <c r="K50" s="77"/>
      <c r="L50" s="77"/>
      <c r="M50" s="86"/>
      <c r="N50" s="86"/>
      <c r="O50" s="86"/>
      <c r="P50" s="1" t="s">
        <v>55</v>
      </c>
      <c r="Q50" s="26">
        <f t="shared" si="3"/>
        <v>4.77510831537362</v>
      </c>
      <c r="R50" s="1">
        <v>-2.48</v>
      </c>
      <c r="S50" s="1">
        <v>2.4835</v>
      </c>
      <c r="T50" s="1">
        <f t="shared" si="1"/>
        <v>1.0054869568097486</v>
      </c>
      <c r="U50" s="1">
        <v>0</v>
      </c>
      <c r="V50" s="77"/>
      <c r="W50" s="80"/>
      <c r="X50" s="83"/>
    </row>
    <row r="51" spans="1:24" ht="12.75">
      <c r="A51" s="23" t="s">
        <v>26</v>
      </c>
      <c r="B51" s="23" t="s">
        <v>33</v>
      </c>
      <c r="C51" s="23">
        <v>1</v>
      </c>
      <c r="D51" s="45">
        <v>38618</v>
      </c>
      <c r="E51" s="23" t="s">
        <v>65</v>
      </c>
      <c r="F51" s="26">
        <v>26</v>
      </c>
      <c r="G51" s="1" t="s">
        <v>55</v>
      </c>
      <c r="H51" s="22" t="s">
        <v>66</v>
      </c>
      <c r="I51" s="74"/>
      <c r="J51" s="77"/>
      <c r="K51" s="77"/>
      <c r="L51" s="77"/>
      <c r="M51" s="86"/>
      <c r="N51" s="86"/>
      <c r="O51" s="86"/>
      <c r="P51" s="1" t="s">
        <v>55</v>
      </c>
      <c r="Q51" s="26">
        <f t="shared" si="3"/>
        <v>8.276854413314275</v>
      </c>
      <c r="R51" s="1">
        <v>-2.48</v>
      </c>
      <c r="S51" s="1">
        <v>2.4835</v>
      </c>
      <c r="T51" s="1">
        <f t="shared" si="1"/>
        <v>1.0074245467597078</v>
      </c>
      <c r="U51" s="1">
        <v>0</v>
      </c>
      <c r="V51" s="77"/>
      <c r="W51" s="80"/>
      <c r="X51" s="83"/>
    </row>
    <row r="52" spans="1:24" ht="12.75">
      <c r="A52" s="23" t="s">
        <v>26</v>
      </c>
      <c r="B52" s="23" t="s">
        <v>33</v>
      </c>
      <c r="C52" s="23">
        <v>1</v>
      </c>
      <c r="D52" s="45">
        <v>38618</v>
      </c>
      <c r="E52" s="23" t="s">
        <v>65</v>
      </c>
      <c r="F52" s="26">
        <v>17</v>
      </c>
      <c r="G52" s="1" t="s">
        <v>55</v>
      </c>
      <c r="H52" s="22" t="s">
        <v>66</v>
      </c>
      <c r="I52" s="74"/>
      <c r="J52" s="77"/>
      <c r="K52" s="77"/>
      <c r="L52" s="77"/>
      <c r="M52" s="87"/>
      <c r="N52" s="87"/>
      <c r="O52" s="87"/>
      <c r="P52" s="1" t="s">
        <v>55</v>
      </c>
      <c r="Q52" s="26">
        <f t="shared" si="3"/>
        <v>5.411789424090103</v>
      </c>
      <c r="R52" s="1">
        <v>-2.48</v>
      </c>
      <c r="S52" s="1">
        <v>2.4835</v>
      </c>
      <c r="T52" s="1">
        <f t="shared" si="1"/>
        <v>1.0059275279804272</v>
      </c>
      <c r="U52" s="1">
        <v>0</v>
      </c>
      <c r="V52" s="77"/>
      <c r="W52" s="80"/>
      <c r="X52" s="83"/>
    </row>
    <row r="53" spans="1:24" ht="12.75">
      <c r="A53" s="23" t="s">
        <v>26</v>
      </c>
      <c r="B53" s="23" t="s">
        <v>33</v>
      </c>
      <c r="C53" s="23">
        <v>1</v>
      </c>
      <c r="D53" s="45">
        <v>38618</v>
      </c>
      <c r="E53" s="23" t="s">
        <v>75</v>
      </c>
      <c r="F53" s="26">
        <v>19</v>
      </c>
      <c r="G53" s="1" t="s">
        <v>55</v>
      </c>
      <c r="H53" s="23" t="s">
        <v>76</v>
      </c>
      <c r="I53" s="74"/>
      <c r="J53" s="77"/>
      <c r="K53" s="77"/>
      <c r="L53" s="77"/>
      <c r="M53" s="13">
        <v>0.058823529411764705</v>
      </c>
      <c r="N53" s="27">
        <f>LN(M53)</f>
        <v>-2.833213344056216</v>
      </c>
      <c r="O53" s="27">
        <f>M53*N53</f>
        <v>-0.16665960847389508</v>
      </c>
      <c r="P53" s="1" t="s">
        <v>55</v>
      </c>
      <c r="Q53" s="26">
        <f t="shared" si="3"/>
        <v>6.0484705328065855</v>
      </c>
      <c r="R53" s="1">
        <v>-1.9123</v>
      </c>
      <c r="S53" s="1">
        <v>2.3651</v>
      </c>
      <c r="T53" s="1">
        <f t="shared" si="1"/>
        <v>2.259067011401007</v>
      </c>
      <c r="U53" s="1">
        <v>0</v>
      </c>
      <c r="V53" s="77"/>
      <c r="W53" s="80"/>
      <c r="X53" s="83"/>
    </row>
    <row r="54" spans="1:24" ht="12.75">
      <c r="A54" s="23" t="s">
        <v>26</v>
      </c>
      <c r="B54" s="23" t="s">
        <v>33</v>
      </c>
      <c r="C54" s="23">
        <v>1</v>
      </c>
      <c r="D54" s="45">
        <v>38618</v>
      </c>
      <c r="E54" s="28" t="s">
        <v>67</v>
      </c>
      <c r="F54" s="26">
        <v>26</v>
      </c>
      <c r="G54" s="1" t="s">
        <v>55</v>
      </c>
      <c r="H54" s="23" t="s">
        <v>68</v>
      </c>
      <c r="I54" s="74"/>
      <c r="J54" s="77"/>
      <c r="K54" s="77"/>
      <c r="L54" s="77"/>
      <c r="M54" s="85">
        <v>0.11764705882352941</v>
      </c>
      <c r="N54" s="85">
        <f>LN(M54)</f>
        <v>-2.1400661634962708</v>
      </c>
      <c r="O54" s="85">
        <f>M54*N54</f>
        <v>-0.2517724898230907</v>
      </c>
      <c r="P54" s="1" t="s">
        <v>55</v>
      </c>
      <c r="Q54" s="26">
        <f t="shared" si="3"/>
        <v>8.276854413314275</v>
      </c>
      <c r="R54" s="1">
        <v>-2.48</v>
      </c>
      <c r="S54" s="1">
        <v>2.4835</v>
      </c>
      <c r="T54" s="1">
        <f t="shared" si="1"/>
        <v>1.0074245467597078</v>
      </c>
      <c r="U54" s="1">
        <v>0</v>
      </c>
      <c r="V54" s="77"/>
      <c r="W54" s="80"/>
      <c r="X54" s="83"/>
    </row>
    <row r="55" spans="1:24" ht="12.75">
      <c r="A55" s="23" t="s">
        <v>26</v>
      </c>
      <c r="B55" s="23" t="s">
        <v>33</v>
      </c>
      <c r="C55" s="23">
        <v>1</v>
      </c>
      <c r="D55" s="45">
        <v>38618</v>
      </c>
      <c r="E55" s="28" t="s">
        <v>67</v>
      </c>
      <c r="F55" s="26">
        <v>31</v>
      </c>
      <c r="G55" s="1" t="s">
        <v>55</v>
      </c>
      <c r="H55" s="23" t="s">
        <v>68</v>
      </c>
      <c r="I55" s="74"/>
      <c r="J55" s="77"/>
      <c r="K55" s="77"/>
      <c r="L55" s="77"/>
      <c r="M55" s="87"/>
      <c r="N55" s="87"/>
      <c r="O55" s="87"/>
      <c r="P55" s="1" t="s">
        <v>55</v>
      </c>
      <c r="Q55" s="26">
        <f t="shared" si="3"/>
        <v>9.868557185105482</v>
      </c>
      <c r="R55" s="1">
        <v>-2.48</v>
      </c>
      <c r="S55" s="1">
        <v>2.4835</v>
      </c>
      <c r="T55" s="1">
        <f t="shared" si="1"/>
        <v>1.0080449257104274</v>
      </c>
      <c r="U55" s="1">
        <v>0</v>
      </c>
      <c r="V55" s="77"/>
      <c r="W55" s="80"/>
      <c r="X55" s="83"/>
    </row>
    <row r="56" spans="1:24" ht="12.75">
      <c r="A56" s="23" t="s">
        <v>26</v>
      </c>
      <c r="B56" s="23" t="s">
        <v>33</v>
      </c>
      <c r="C56" s="23">
        <v>1</v>
      </c>
      <c r="D56" s="45">
        <v>38618</v>
      </c>
      <c r="E56" s="23" t="s">
        <v>77</v>
      </c>
      <c r="F56" s="26">
        <v>25</v>
      </c>
      <c r="G56" s="1" t="s">
        <v>55</v>
      </c>
      <c r="H56" s="23" t="s">
        <v>78</v>
      </c>
      <c r="I56" s="74"/>
      <c r="J56" s="77"/>
      <c r="K56" s="77"/>
      <c r="L56" s="77"/>
      <c r="M56" s="13">
        <v>0.058823529411764705</v>
      </c>
      <c r="N56" s="27">
        <f>LN(M56)</f>
        <v>-2.833213344056216</v>
      </c>
      <c r="O56" s="27">
        <f>M56*N56</f>
        <v>-0.16665960847389508</v>
      </c>
      <c r="P56" s="1" t="s">
        <v>55</v>
      </c>
      <c r="Q56" s="26">
        <f t="shared" si="3"/>
        <v>7.958513858956033</v>
      </c>
      <c r="R56" s="23">
        <v>-2.0127</v>
      </c>
      <c r="S56" s="23">
        <v>2.4342</v>
      </c>
      <c r="T56" s="1">
        <f t="shared" si="1"/>
        <v>2.3971801799401447</v>
      </c>
      <c r="U56" s="1">
        <v>0</v>
      </c>
      <c r="V56" s="77"/>
      <c r="W56" s="80"/>
      <c r="X56" s="83"/>
    </row>
    <row r="57" spans="1:24" ht="12.75">
      <c r="A57" s="23" t="s">
        <v>26</v>
      </c>
      <c r="B57" s="23" t="s">
        <v>33</v>
      </c>
      <c r="C57" s="23">
        <v>1</v>
      </c>
      <c r="D57" s="45">
        <v>38618</v>
      </c>
      <c r="E57" s="23" t="s">
        <v>71</v>
      </c>
      <c r="F57" s="26">
        <v>226</v>
      </c>
      <c r="G57" s="1" t="s">
        <v>55</v>
      </c>
      <c r="H57" s="23" t="s">
        <v>72</v>
      </c>
      <c r="I57" s="74"/>
      <c r="J57" s="77"/>
      <c r="K57" s="77"/>
      <c r="L57" s="77"/>
      <c r="M57" s="13">
        <v>0.058823529411764705</v>
      </c>
      <c r="N57" s="27">
        <f>LN(M57)</f>
        <v>-2.833213344056216</v>
      </c>
      <c r="O57" s="27">
        <f>M57*N57</f>
        <v>-0.16665960847389508</v>
      </c>
      <c r="P57" s="1" t="s">
        <v>55</v>
      </c>
      <c r="Q57" s="26">
        <f t="shared" si="3"/>
        <v>71.94496528496255</v>
      </c>
      <c r="R57" s="23">
        <v>-2.0127</v>
      </c>
      <c r="S57" s="23">
        <v>2.4342</v>
      </c>
      <c r="T57" s="1">
        <f t="shared" si="1"/>
        <v>6.063531969645778</v>
      </c>
      <c r="U57" s="1">
        <v>0</v>
      </c>
      <c r="V57" s="77"/>
      <c r="W57" s="80"/>
      <c r="X57" s="83"/>
    </row>
    <row r="58" spans="1:24" ht="12.75">
      <c r="A58" s="23" t="s">
        <v>26</v>
      </c>
      <c r="B58" s="23" t="s">
        <v>33</v>
      </c>
      <c r="C58" s="23">
        <v>1</v>
      </c>
      <c r="D58" s="45">
        <v>38618</v>
      </c>
      <c r="E58" s="23" t="s">
        <v>73</v>
      </c>
      <c r="F58" s="26">
        <v>43</v>
      </c>
      <c r="G58" s="1" t="s">
        <v>55</v>
      </c>
      <c r="H58" s="23" t="s">
        <v>74</v>
      </c>
      <c r="I58" s="74"/>
      <c r="J58" s="77"/>
      <c r="K58" s="77"/>
      <c r="L58" s="77"/>
      <c r="M58" s="85">
        <v>0.23529411764705882</v>
      </c>
      <c r="N58" s="85">
        <f>LN(M58)</f>
        <v>-1.4469189829363254</v>
      </c>
      <c r="O58" s="85">
        <f>M58*N58</f>
        <v>-0.3404515253967824</v>
      </c>
      <c r="P58" s="1" t="s">
        <v>55</v>
      </c>
      <c r="Q58" s="26">
        <f t="shared" si="3"/>
        <v>13.688643837404378</v>
      </c>
      <c r="R58" s="1">
        <v>-2.48</v>
      </c>
      <c r="S58" s="1">
        <v>2.4835</v>
      </c>
      <c r="T58" s="1">
        <f t="shared" si="1"/>
        <v>1.0092000456336385</v>
      </c>
      <c r="U58" s="1">
        <v>0</v>
      </c>
      <c r="V58" s="77"/>
      <c r="W58" s="80"/>
      <c r="X58" s="83"/>
    </row>
    <row r="59" spans="1:24" ht="12.75">
      <c r="A59" s="23" t="s">
        <v>26</v>
      </c>
      <c r="B59" s="23" t="s">
        <v>33</v>
      </c>
      <c r="C59" s="23">
        <v>1</v>
      </c>
      <c r="D59" s="45">
        <v>38618</v>
      </c>
      <c r="E59" s="23" t="s">
        <v>73</v>
      </c>
      <c r="F59" s="26">
        <v>46</v>
      </c>
      <c r="G59" s="1" t="s">
        <v>55</v>
      </c>
      <c r="H59" s="23" t="s">
        <v>74</v>
      </c>
      <c r="I59" s="74"/>
      <c r="J59" s="77"/>
      <c r="K59" s="77"/>
      <c r="L59" s="77"/>
      <c r="M59" s="86"/>
      <c r="N59" s="86"/>
      <c r="O59" s="86"/>
      <c r="P59" s="1" t="s">
        <v>55</v>
      </c>
      <c r="Q59" s="26">
        <f t="shared" si="3"/>
        <v>14.643665500479102</v>
      </c>
      <c r="R59" s="1">
        <v>-2.48</v>
      </c>
      <c r="S59" s="1">
        <v>2.4835</v>
      </c>
      <c r="T59" s="1">
        <f t="shared" si="1"/>
        <v>1.0094382898534466</v>
      </c>
      <c r="U59" s="1">
        <v>0</v>
      </c>
      <c r="V59" s="77"/>
      <c r="W59" s="80"/>
      <c r="X59" s="83"/>
    </row>
    <row r="60" spans="1:24" ht="12.75">
      <c r="A60" s="23" t="s">
        <v>26</v>
      </c>
      <c r="B60" s="23" t="s">
        <v>33</v>
      </c>
      <c r="C60" s="23">
        <v>1</v>
      </c>
      <c r="D60" s="45">
        <v>38618</v>
      </c>
      <c r="E60" s="23" t="s">
        <v>73</v>
      </c>
      <c r="F60" s="26">
        <v>21</v>
      </c>
      <c r="G60" s="1" t="s">
        <v>55</v>
      </c>
      <c r="H60" s="23" t="s">
        <v>74</v>
      </c>
      <c r="I60" s="74"/>
      <c r="J60" s="77"/>
      <c r="K60" s="77"/>
      <c r="L60" s="77"/>
      <c r="M60" s="86"/>
      <c r="N60" s="86"/>
      <c r="O60" s="86"/>
      <c r="P60" s="1" t="s">
        <v>55</v>
      </c>
      <c r="Q60" s="26">
        <f t="shared" si="3"/>
        <v>6.685151641523068</v>
      </c>
      <c r="R60" s="1">
        <v>-2.48</v>
      </c>
      <c r="S60" s="1">
        <v>2.4835</v>
      </c>
      <c r="T60" s="1">
        <f t="shared" si="1"/>
        <v>1.0066717688798392</v>
      </c>
      <c r="U60" s="1">
        <v>0</v>
      </c>
      <c r="V60" s="77"/>
      <c r="W60" s="80"/>
      <c r="X60" s="83"/>
    </row>
    <row r="61" spans="1:24" ht="12.75">
      <c r="A61" s="23" t="s">
        <v>26</v>
      </c>
      <c r="B61" s="23" t="s">
        <v>33</v>
      </c>
      <c r="C61" s="23">
        <v>1</v>
      </c>
      <c r="D61" s="45">
        <v>38618</v>
      </c>
      <c r="E61" s="23" t="s">
        <v>73</v>
      </c>
      <c r="F61" s="26">
        <v>35</v>
      </c>
      <c r="G61" s="1" t="s">
        <v>55</v>
      </c>
      <c r="H61" s="23" t="s">
        <v>74</v>
      </c>
      <c r="I61" s="75"/>
      <c r="J61" s="78"/>
      <c r="K61" s="78"/>
      <c r="L61" s="78"/>
      <c r="M61" s="87"/>
      <c r="N61" s="87"/>
      <c r="O61" s="87"/>
      <c r="P61" s="1" t="s">
        <v>55</v>
      </c>
      <c r="Q61" s="26">
        <f t="shared" si="3"/>
        <v>11.141919402538447</v>
      </c>
      <c r="R61" s="1">
        <v>-2.48</v>
      </c>
      <c r="S61" s="1">
        <v>2.4835</v>
      </c>
      <c r="T61" s="1">
        <f t="shared" si="1"/>
        <v>1.008473196847145</v>
      </c>
      <c r="U61" s="1">
        <v>0</v>
      </c>
      <c r="V61" s="78"/>
      <c r="W61" s="81"/>
      <c r="X61" s="84"/>
    </row>
    <row r="62" spans="1:24" ht="12.75">
      <c r="A62" s="30"/>
      <c r="B62" s="30"/>
      <c r="C62" s="30"/>
      <c r="D62" s="46"/>
      <c r="E62" s="30"/>
      <c r="F62" s="32"/>
      <c r="G62" s="33"/>
      <c r="H62" s="30"/>
      <c r="I62" s="34"/>
      <c r="J62" s="35"/>
      <c r="K62" s="35"/>
      <c r="L62" s="35"/>
      <c r="M62" s="36"/>
      <c r="N62" s="37"/>
      <c r="O62" s="37"/>
      <c r="P62" s="33"/>
      <c r="Q62" s="32"/>
      <c r="R62" s="30"/>
      <c r="S62" s="30"/>
      <c r="T62" s="33"/>
      <c r="U62" s="33"/>
      <c r="V62" s="33"/>
      <c r="W62" s="33"/>
      <c r="X62" s="33"/>
    </row>
    <row r="63" spans="1:24" ht="12.75">
      <c r="A63" s="30"/>
      <c r="B63" s="30"/>
      <c r="C63" s="30"/>
      <c r="D63" s="46"/>
      <c r="E63" s="30"/>
      <c r="F63" s="32"/>
      <c r="G63" s="33"/>
      <c r="H63" s="30"/>
      <c r="I63" s="34"/>
      <c r="J63" s="35"/>
      <c r="K63" s="35"/>
      <c r="L63" s="35"/>
      <c r="M63" s="36">
        <f>SUM(M45:M62)</f>
        <v>1</v>
      </c>
      <c r="N63" s="37"/>
      <c r="O63" s="37">
        <f>SUM(O45:O62)</f>
        <v>-1.4469189829363254</v>
      </c>
      <c r="P63" s="33"/>
      <c r="Q63" s="32"/>
      <c r="R63" s="30"/>
      <c r="S63" s="30"/>
      <c r="T63" s="33"/>
      <c r="U63" s="33"/>
      <c r="V63" s="33"/>
      <c r="W63" s="33"/>
      <c r="X63" s="33"/>
    </row>
    <row r="64" spans="1:24" ht="12.75">
      <c r="A64" s="30"/>
      <c r="B64" s="30"/>
      <c r="C64" s="30"/>
      <c r="D64" s="46"/>
      <c r="E64" s="30"/>
      <c r="F64" s="32"/>
      <c r="G64" s="33"/>
      <c r="H64" s="30"/>
      <c r="I64" s="34"/>
      <c r="J64" s="35"/>
      <c r="K64" s="35"/>
      <c r="L64" s="35"/>
      <c r="M64" s="36"/>
      <c r="N64" s="37"/>
      <c r="O64" s="37"/>
      <c r="P64" s="33"/>
      <c r="Q64" s="32"/>
      <c r="R64" s="30"/>
      <c r="S64" s="30"/>
      <c r="T64" s="33"/>
      <c r="U64" s="33"/>
      <c r="V64" s="33"/>
      <c r="W64" s="33"/>
      <c r="X64" s="33"/>
    </row>
    <row r="65" spans="1:24" ht="12.75">
      <c r="A65" s="22" t="s">
        <v>26</v>
      </c>
      <c r="B65" s="23" t="s">
        <v>21</v>
      </c>
      <c r="C65" s="23">
        <v>1</v>
      </c>
      <c r="D65" s="45">
        <v>38618</v>
      </c>
      <c r="E65" s="23" t="s">
        <v>62</v>
      </c>
      <c r="F65" s="26">
        <v>130</v>
      </c>
      <c r="G65" s="1" t="s">
        <v>55</v>
      </c>
      <c r="H65" s="23" t="s">
        <v>63</v>
      </c>
      <c r="I65" s="73">
        <v>1</v>
      </c>
      <c r="J65" s="76">
        <v>1</v>
      </c>
      <c r="K65" s="76">
        <v>0</v>
      </c>
      <c r="L65" s="76">
        <v>2</v>
      </c>
      <c r="M65" s="85">
        <v>1</v>
      </c>
      <c r="N65" s="85">
        <f>LN(M65)</f>
        <v>0</v>
      </c>
      <c r="O65" s="85">
        <f>M65*N65</f>
        <v>0</v>
      </c>
      <c r="P65" s="1" t="s">
        <v>55</v>
      </c>
      <c r="Q65" s="26">
        <f>F65/3.14129</f>
        <v>41.38427206657138</v>
      </c>
      <c r="R65" s="23">
        <v>-2.0127</v>
      </c>
      <c r="S65" s="23">
        <v>2.4342</v>
      </c>
      <c r="T65" s="1">
        <f t="shared" si="1"/>
        <v>4.802817535410653</v>
      </c>
      <c r="U65" s="1">
        <v>0</v>
      </c>
      <c r="V65" s="76">
        <v>9.192167959552025</v>
      </c>
      <c r="W65" s="79">
        <v>0</v>
      </c>
      <c r="X65" s="82"/>
    </row>
    <row r="66" spans="1:24" ht="12.75">
      <c r="A66" s="22" t="s">
        <v>26</v>
      </c>
      <c r="B66" s="23" t="s">
        <v>21</v>
      </c>
      <c r="C66" s="23">
        <v>1</v>
      </c>
      <c r="D66" s="45">
        <v>38618</v>
      </c>
      <c r="E66" s="23" t="s">
        <v>62</v>
      </c>
      <c r="F66" s="26">
        <v>105</v>
      </c>
      <c r="G66" s="1" t="s">
        <v>55</v>
      </c>
      <c r="H66" s="23" t="s">
        <v>63</v>
      </c>
      <c r="I66" s="75"/>
      <c r="J66" s="78"/>
      <c r="K66" s="78"/>
      <c r="L66" s="78"/>
      <c r="M66" s="87"/>
      <c r="N66" s="87"/>
      <c r="O66" s="87"/>
      <c r="P66" s="1" t="s">
        <v>55</v>
      </c>
      <c r="Q66" s="26">
        <f>F66/3.14129</f>
        <v>33.42575820761534</v>
      </c>
      <c r="R66" s="23">
        <v>-2.0127</v>
      </c>
      <c r="S66" s="23">
        <v>2.4342</v>
      </c>
      <c r="T66" s="1">
        <f t="shared" si="1"/>
        <v>4.389350424141372</v>
      </c>
      <c r="U66" s="1">
        <v>0</v>
      </c>
      <c r="V66" s="78"/>
      <c r="W66" s="81"/>
      <c r="X66" s="84"/>
    </row>
    <row r="67" spans="1:24" ht="12.75">
      <c r="A67" s="29"/>
      <c r="B67" s="30"/>
      <c r="C67" s="30"/>
      <c r="D67" s="46"/>
      <c r="E67" s="30"/>
      <c r="F67" s="32"/>
      <c r="G67" s="33"/>
      <c r="H67" s="30"/>
      <c r="I67" s="34"/>
      <c r="J67" s="35"/>
      <c r="K67" s="35"/>
      <c r="L67" s="35"/>
      <c r="M67" s="36"/>
      <c r="N67" s="37"/>
      <c r="O67" s="37"/>
      <c r="P67" s="33"/>
      <c r="Q67" s="32"/>
      <c r="R67" s="30"/>
      <c r="S67" s="30"/>
      <c r="T67" s="33"/>
      <c r="U67" s="33"/>
      <c r="V67" s="33"/>
      <c r="W67" s="33"/>
      <c r="X67" s="33"/>
    </row>
    <row r="68" spans="1:24" ht="12.75">
      <c r="A68" s="29"/>
      <c r="B68" s="30"/>
      <c r="C68" s="30"/>
      <c r="D68" s="46"/>
      <c r="E68" s="30"/>
      <c r="F68" s="32"/>
      <c r="G68" s="33"/>
      <c r="H68" s="30"/>
      <c r="I68" s="34"/>
      <c r="J68" s="35"/>
      <c r="K68" s="35"/>
      <c r="L68" s="35"/>
      <c r="M68" s="36">
        <f>SUM(M65:M67)</f>
        <v>1</v>
      </c>
      <c r="N68" s="37"/>
      <c r="O68" s="37">
        <f>SUM(O65:O67)</f>
        <v>0</v>
      </c>
      <c r="P68" s="33"/>
      <c r="Q68" s="32"/>
      <c r="R68" s="30"/>
      <c r="S68" s="30"/>
      <c r="T68" s="33"/>
      <c r="U68" s="33"/>
      <c r="V68" s="33"/>
      <c r="W68" s="33"/>
      <c r="X68" s="33"/>
    </row>
    <row r="69" spans="1:24" ht="12.75">
      <c r="A69" s="29"/>
      <c r="B69" s="30"/>
      <c r="C69" s="30"/>
      <c r="D69" s="46"/>
      <c r="E69" s="30"/>
      <c r="F69" s="32"/>
      <c r="G69" s="33"/>
      <c r="H69" s="30"/>
      <c r="I69" s="34"/>
      <c r="J69" s="35"/>
      <c r="K69" s="35"/>
      <c r="L69" s="35"/>
      <c r="M69" s="36"/>
      <c r="N69" s="37"/>
      <c r="O69" s="37"/>
      <c r="P69" s="33"/>
      <c r="Q69" s="32"/>
      <c r="R69" s="30"/>
      <c r="S69" s="30"/>
      <c r="T69" s="33"/>
      <c r="U69" s="33"/>
      <c r="V69" s="33"/>
      <c r="W69" s="33"/>
      <c r="X69" s="33"/>
    </row>
    <row r="70" spans="1:24" ht="12.75">
      <c r="A70" s="22" t="s">
        <v>26</v>
      </c>
      <c r="B70" s="23" t="s">
        <v>21</v>
      </c>
      <c r="C70" s="23">
        <v>2</v>
      </c>
      <c r="D70" s="45">
        <v>38618</v>
      </c>
      <c r="E70" s="23" t="s">
        <v>57</v>
      </c>
      <c r="F70" s="26">
        <v>325</v>
      </c>
      <c r="G70" s="1" t="s">
        <v>55</v>
      </c>
      <c r="H70" s="23" t="s">
        <v>58</v>
      </c>
      <c r="I70" s="73">
        <v>3</v>
      </c>
      <c r="J70" s="76">
        <v>3</v>
      </c>
      <c r="K70" s="76">
        <v>0</v>
      </c>
      <c r="L70" s="76">
        <v>5</v>
      </c>
      <c r="M70" s="13">
        <v>0.2</v>
      </c>
      <c r="N70" s="27">
        <f>LN(M70)</f>
        <v>-1.6094379124341003</v>
      </c>
      <c r="O70" s="27">
        <f>M70*N70</f>
        <v>-0.3218875824868201</v>
      </c>
      <c r="P70" s="1" t="s">
        <v>55</v>
      </c>
      <c r="Q70" s="26">
        <f>F70/3.14129</f>
        <v>103.46068016642843</v>
      </c>
      <c r="R70" s="23">
        <v>-2.0127</v>
      </c>
      <c r="S70" s="23">
        <v>2.4342</v>
      </c>
      <c r="T70" s="1">
        <f aca="true" t="shared" si="4" ref="T70:T131">EXP((R70+S70)*LN(Q70))</f>
        <v>7.066881374508572</v>
      </c>
      <c r="U70" s="1">
        <v>0</v>
      </c>
      <c r="V70" s="76">
        <v>16.20436536079193</v>
      </c>
      <c r="W70" s="79">
        <v>-0.9502705392332347</v>
      </c>
      <c r="X70" s="82">
        <f>W70/(LN(I70))</f>
        <v>-0.8649735207179272</v>
      </c>
    </row>
    <row r="71" spans="1:24" ht="12.75">
      <c r="A71" s="22" t="s">
        <v>26</v>
      </c>
      <c r="B71" s="23" t="s">
        <v>21</v>
      </c>
      <c r="C71" s="23">
        <v>2</v>
      </c>
      <c r="D71" s="45">
        <v>38618</v>
      </c>
      <c r="E71" s="28" t="s">
        <v>79</v>
      </c>
      <c r="F71" s="26">
        <v>230</v>
      </c>
      <c r="G71" s="1" t="s">
        <v>55</v>
      </c>
      <c r="H71" s="23" t="s">
        <v>80</v>
      </c>
      <c r="I71" s="74"/>
      <c r="J71" s="77"/>
      <c r="K71" s="77"/>
      <c r="L71" s="77"/>
      <c r="M71" s="13">
        <v>0.2</v>
      </c>
      <c r="N71" s="27">
        <f>LN(M71)</f>
        <v>-1.6094379124341003</v>
      </c>
      <c r="O71" s="27">
        <f>M71*N71</f>
        <v>-0.3218875824868201</v>
      </c>
      <c r="P71" s="1" t="s">
        <v>55</v>
      </c>
      <c r="Q71" s="26">
        <f>F71/3.14129</f>
        <v>73.21832750239551</v>
      </c>
      <c r="R71" s="23">
        <v>-2.0127</v>
      </c>
      <c r="S71" s="23">
        <v>2.4342</v>
      </c>
      <c r="T71" s="1">
        <f t="shared" si="4"/>
        <v>6.108537544365229</v>
      </c>
      <c r="U71" s="1">
        <v>0</v>
      </c>
      <c r="V71" s="77"/>
      <c r="W71" s="80"/>
      <c r="X71" s="83"/>
    </row>
    <row r="72" spans="1:24" ht="12.75">
      <c r="A72" s="22" t="s">
        <v>26</v>
      </c>
      <c r="B72" s="23" t="s">
        <v>21</v>
      </c>
      <c r="C72" s="23">
        <v>2</v>
      </c>
      <c r="D72" s="45">
        <v>38618</v>
      </c>
      <c r="E72" s="28" t="s">
        <v>61</v>
      </c>
      <c r="F72" s="26">
        <v>66</v>
      </c>
      <c r="G72" s="1" t="s">
        <v>55</v>
      </c>
      <c r="H72" s="23" t="s">
        <v>17</v>
      </c>
      <c r="I72" s="74"/>
      <c r="J72" s="77"/>
      <c r="K72" s="77"/>
      <c r="L72" s="77"/>
      <c r="M72" s="85">
        <v>0.6</v>
      </c>
      <c r="N72" s="85">
        <f>LN(M72)</f>
        <v>-0.5108256237659907</v>
      </c>
      <c r="O72" s="85">
        <f>M72*N72</f>
        <v>-0.30649537425959444</v>
      </c>
      <c r="P72" s="1" t="s">
        <v>55</v>
      </c>
      <c r="Q72" s="26">
        <f>F72/3.14129</f>
        <v>21.01047658764393</v>
      </c>
      <c r="R72" s="1">
        <v>-2.48</v>
      </c>
      <c r="S72" s="1">
        <v>2.4835</v>
      </c>
      <c r="T72" s="1">
        <f t="shared" si="4"/>
        <v>1.0107145684319092</v>
      </c>
      <c r="U72" s="1">
        <v>0</v>
      </c>
      <c r="V72" s="77"/>
      <c r="W72" s="80"/>
      <c r="X72" s="83"/>
    </row>
    <row r="73" spans="1:24" ht="12.75">
      <c r="A73" s="22" t="s">
        <v>26</v>
      </c>
      <c r="B73" s="23" t="s">
        <v>21</v>
      </c>
      <c r="C73" s="23">
        <v>2</v>
      </c>
      <c r="D73" s="45">
        <v>38618</v>
      </c>
      <c r="E73" s="28" t="s">
        <v>61</v>
      </c>
      <c r="F73" s="26">
        <v>43</v>
      </c>
      <c r="G73" s="1" t="s">
        <v>55</v>
      </c>
      <c r="H73" s="23" t="s">
        <v>17</v>
      </c>
      <c r="I73" s="74"/>
      <c r="J73" s="77"/>
      <c r="K73" s="77"/>
      <c r="L73" s="77"/>
      <c r="M73" s="86"/>
      <c r="N73" s="86"/>
      <c r="O73" s="86"/>
      <c r="P73" s="1" t="s">
        <v>55</v>
      </c>
      <c r="Q73" s="26">
        <f>F73/3.14129</f>
        <v>13.688643837404378</v>
      </c>
      <c r="R73" s="1">
        <v>-2.48</v>
      </c>
      <c r="S73" s="1">
        <v>2.4835</v>
      </c>
      <c r="T73" s="1">
        <f t="shared" si="4"/>
        <v>1.0092000456336385</v>
      </c>
      <c r="U73" s="1">
        <v>0</v>
      </c>
      <c r="V73" s="77"/>
      <c r="W73" s="80"/>
      <c r="X73" s="83"/>
    </row>
    <row r="74" spans="1:24" ht="12.75">
      <c r="A74" s="22" t="s">
        <v>26</v>
      </c>
      <c r="B74" s="23" t="s">
        <v>21</v>
      </c>
      <c r="C74" s="23">
        <v>2</v>
      </c>
      <c r="D74" s="45">
        <v>38618</v>
      </c>
      <c r="E74" s="28" t="s">
        <v>61</v>
      </c>
      <c r="F74" s="26">
        <v>41</v>
      </c>
      <c r="G74" s="1" t="s">
        <v>55</v>
      </c>
      <c r="H74" s="23" t="s">
        <v>17</v>
      </c>
      <c r="I74" s="75"/>
      <c r="J74" s="78"/>
      <c r="K74" s="78"/>
      <c r="L74" s="78"/>
      <c r="M74" s="87"/>
      <c r="N74" s="87"/>
      <c r="O74" s="87"/>
      <c r="P74" s="1" t="s">
        <v>55</v>
      </c>
      <c r="Q74" s="26">
        <f>F74/3.14129</f>
        <v>13.051962728687895</v>
      </c>
      <c r="R74" s="1">
        <v>-2.48</v>
      </c>
      <c r="S74" s="1">
        <v>2.4835</v>
      </c>
      <c r="T74" s="1">
        <f t="shared" si="4"/>
        <v>1.0090318278525794</v>
      </c>
      <c r="U74" s="1">
        <v>0</v>
      </c>
      <c r="V74" s="78"/>
      <c r="W74" s="81"/>
      <c r="X74" s="84"/>
    </row>
    <row r="75" spans="1:24" ht="12.75">
      <c r="A75" s="29"/>
      <c r="B75" s="30"/>
      <c r="C75" s="30"/>
      <c r="D75" s="46"/>
      <c r="E75" s="47"/>
      <c r="F75" s="32"/>
      <c r="G75" s="33"/>
      <c r="H75" s="30"/>
      <c r="I75" s="34"/>
      <c r="J75" s="35"/>
      <c r="K75" s="35"/>
      <c r="L75" s="35"/>
      <c r="M75" s="36"/>
      <c r="N75" s="37"/>
      <c r="O75" s="37"/>
      <c r="P75" s="33"/>
      <c r="Q75" s="32"/>
      <c r="R75" s="30"/>
      <c r="S75" s="30"/>
      <c r="T75" s="33"/>
      <c r="U75" s="33"/>
      <c r="V75" s="33"/>
      <c r="W75" s="33"/>
      <c r="X75" s="33"/>
    </row>
    <row r="76" spans="1:24" ht="12.75">
      <c r="A76" s="29"/>
      <c r="B76" s="30"/>
      <c r="C76" s="30"/>
      <c r="D76" s="46"/>
      <c r="E76" s="47"/>
      <c r="F76" s="32"/>
      <c r="G76" s="33"/>
      <c r="H76" s="30"/>
      <c r="I76" s="34"/>
      <c r="J76" s="35"/>
      <c r="K76" s="35"/>
      <c r="L76" s="35"/>
      <c r="M76" s="36">
        <f>SUM(M70:M75)</f>
        <v>1</v>
      </c>
      <c r="N76" s="37"/>
      <c r="O76" s="37">
        <f>SUM(O70:O75)</f>
        <v>-0.9502705392332347</v>
      </c>
      <c r="P76" s="33"/>
      <c r="Q76" s="32"/>
      <c r="R76" s="30"/>
      <c r="S76" s="30"/>
      <c r="T76" s="33"/>
      <c r="U76" s="33"/>
      <c r="V76" s="33"/>
      <c r="W76" s="33"/>
      <c r="X76" s="33"/>
    </row>
    <row r="77" spans="1:24" ht="12.75">
      <c r="A77" s="29"/>
      <c r="B77" s="30"/>
      <c r="C77" s="30"/>
      <c r="D77" s="46"/>
      <c r="E77" s="47"/>
      <c r="F77" s="32"/>
      <c r="G77" s="33"/>
      <c r="H77" s="30"/>
      <c r="I77" s="34"/>
      <c r="J77" s="35"/>
      <c r="K77" s="35"/>
      <c r="L77" s="35"/>
      <c r="M77" s="36"/>
      <c r="N77" s="37"/>
      <c r="O77" s="37"/>
      <c r="P77" s="33"/>
      <c r="Q77" s="32"/>
      <c r="R77" s="30"/>
      <c r="S77" s="30"/>
      <c r="T77" s="33"/>
      <c r="U77" s="33"/>
      <c r="V77" s="33"/>
      <c r="W77" s="33"/>
      <c r="X77" s="33"/>
    </row>
    <row r="78" spans="1:24" s="51" customFormat="1" ht="12.75">
      <c r="A78" s="23" t="s">
        <v>31</v>
      </c>
      <c r="B78" s="25" t="s">
        <v>21</v>
      </c>
      <c r="C78" s="23">
        <v>1</v>
      </c>
      <c r="D78" s="48">
        <v>38633</v>
      </c>
      <c r="E78" s="25" t="s">
        <v>81</v>
      </c>
      <c r="F78" s="49">
        <v>14</v>
      </c>
      <c r="G78" s="50" t="s">
        <v>55</v>
      </c>
      <c r="H78" s="25" t="s">
        <v>82</v>
      </c>
      <c r="I78" s="88">
        <v>3</v>
      </c>
      <c r="J78" s="91">
        <v>3</v>
      </c>
      <c r="K78" s="91">
        <v>0</v>
      </c>
      <c r="L78" s="91">
        <v>7</v>
      </c>
      <c r="M78" s="94">
        <v>0.7142857142857143</v>
      </c>
      <c r="N78" s="85">
        <f>LN(M78)</f>
        <v>-0.3364722366212129</v>
      </c>
      <c r="O78" s="85">
        <f>M78*N78</f>
        <v>-0.24033731187229493</v>
      </c>
      <c r="P78" s="50" t="s">
        <v>55</v>
      </c>
      <c r="Q78" s="26">
        <f aca="true" t="shared" si="5" ref="Q78:Q84">F78/3.14129</f>
        <v>4.456767761015379</v>
      </c>
      <c r="R78" s="23">
        <v>-2.0127</v>
      </c>
      <c r="S78" s="23">
        <v>2.4342</v>
      </c>
      <c r="T78" s="1">
        <f t="shared" si="4"/>
        <v>1.8774221250895504</v>
      </c>
      <c r="U78" s="1">
        <v>0</v>
      </c>
      <c r="V78" s="91">
        <v>24.855184103440322</v>
      </c>
      <c r="W78" s="97">
        <v>-0.7963116401738131</v>
      </c>
      <c r="X78" s="82">
        <f>W78/(LN(I78))</f>
        <v>-0.72483409150576</v>
      </c>
    </row>
    <row r="79" spans="1:24" s="51" customFormat="1" ht="12.75">
      <c r="A79" s="23" t="s">
        <v>31</v>
      </c>
      <c r="B79" s="25" t="s">
        <v>21</v>
      </c>
      <c r="C79" s="23">
        <v>1</v>
      </c>
      <c r="D79" s="48">
        <v>38633</v>
      </c>
      <c r="E79" s="25" t="s">
        <v>81</v>
      </c>
      <c r="F79" s="49">
        <v>106</v>
      </c>
      <c r="G79" s="50" t="s">
        <v>55</v>
      </c>
      <c r="H79" s="25" t="s">
        <v>82</v>
      </c>
      <c r="I79" s="89"/>
      <c r="J79" s="92"/>
      <c r="K79" s="92"/>
      <c r="L79" s="92"/>
      <c r="M79" s="95"/>
      <c r="N79" s="86"/>
      <c r="O79" s="86"/>
      <c r="P79" s="50" t="s">
        <v>55</v>
      </c>
      <c r="Q79" s="26">
        <f t="shared" si="5"/>
        <v>33.74409876197358</v>
      </c>
      <c r="R79" s="23">
        <v>-2.0127</v>
      </c>
      <c r="S79" s="23">
        <v>2.4342</v>
      </c>
      <c r="T79" s="1">
        <f t="shared" si="4"/>
        <v>4.406922233397426</v>
      </c>
      <c r="U79" s="1">
        <v>0</v>
      </c>
      <c r="V79" s="92"/>
      <c r="W79" s="98"/>
      <c r="X79" s="83"/>
    </row>
    <row r="80" spans="1:24" s="51" customFormat="1" ht="12.75">
      <c r="A80" s="23" t="s">
        <v>31</v>
      </c>
      <c r="B80" s="25" t="s">
        <v>21</v>
      </c>
      <c r="C80" s="23">
        <v>1</v>
      </c>
      <c r="D80" s="48">
        <v>38633</v>
      </c>
      <c r="E80" s="25" t="s">
        <v>81</v>
      </c>
      <c r="F80" s="49">
        <v>70.2</v>
      </c>
      <c r="G80" s="50" t="s">
        <v>55</v>
      </c>
      <c r="H80" s="25" t="s">
        <v>82</v>
      </c>
      <c r="I80" s="89"/>
      <c r="J80" s="92"/>
      <c r="K80" s="92"/>
      <c r="L80" s="92"/>
      <c r="M80" s="95"/>
      <c r="N80" s="86"/>
      <c r="O80" s="86"/>
      <c r="P80" s="50" t="s">
        <v>55</v>
      </c>
      <c r="Q80" s="26">
        <f t="shared" si="5"/>
        <v>22.347506915948543</v>
      </c>
      <c r="R80" s="23">
        <v>-2.0127</v>
      </c>
      <c r="S80" s="23">
        <v>2.4342</v>
      </c>
      <c r="T80" s="1">
        <f t="shared" si="4"/>
        <v>3.7042480196146537</v>
      </c>
      <c r="U80" s="1">
        <v>0</v>
      </c>
      <c r="V80" s="92"/>
      <c r="W80" s="98"/>
      <c r="X80" s="83"/>
    </row>
    <row r="81" spans="1:24" s="51" customFormat="1" ht="12.75">
      <c r="A81" s="23" t="s">
        <v>31</v>
      </c>
      <c r="B81" s="25" t="s">
        <v>21</v>
      </c>
      <c r="C81" s="23">
        <v>1</v>
      </c>
      <c r="D81" s="48">
        <v>38633</v>
      </c>
      <c r="E81" s="25" t="s">
        <v>81</v>
      </c>
      <c r="F81" s="49">
        <v>42</v>
      </c>
      <c r="G81" s="50" t="s">
        <v>55</v>
      </c>
      <c r="H81" s="25" t="s">
        <v>82</v>
      </c>
      <c r="I81" s="89"/>
      <c r="J81" s="92"/>
      <c r="K81" s="92"/>
      <c r="L81" s="92"/>
      <c r="M81" s="95"/>
      <c r="N81" s="86"/>
      <c r="O81" s="86"/>
      <c r="P81" s="50" t="s">
        <v>55</v>
      </c>
      <c r="Q81" s="26">
        <f t="shared" si="5"/>
        <v>13.370303283046136</v>
      </c>
      <c r="R81" s="23">
        <v>-2.0127</v>
      </c>
      <c r="S81" s="23">
        <v>2.4342</v>
      </c>
      <c r="T81" s="1">
        <f t="shared" si="4"/>
        <v>2.983105003314754</v>
      </c>
      <c r="U81" s="1">
        <v>0</v>
      </c>
      <c r="V81" s="92"/>
      <c r="W81" s="98"/>
      <c r="X81" s="83"/>
    </row>
    <row r="82" spans="1:24" s="51" customFormat="1" ht="12.75">
      <c r="A82" s="23" t="s">
        <v>31</v>
      </c>
      <c r="B82" s="25" t="s">
        <v>21</v>
      </c>
      <c r="C82" s="23">
        <v>1</v>
      </c>
      <c r="D82" s="48">
        <v>38633</v>
      </c>
      <c r="E82" s="25" t="s">
        <v>81</v>
      </c>
      <c r="F82" s="49">
        <v>122.3</v>
      </c>
      <c r="G82" s="50" t="s">
        <v>55</v>
      </c>
      <c r="H82" s="25" t="s">
        <v>82</v>
      </c>
      <c r="I82" s="89"/>
      <c r="J82" s="92"/>
      <c r="K82" s="92"/>
      <c r="L82" s="92"/>
      <c r="M82" s="96"/>
      <c r="N82" s="87"/>
      <c r="O82" s="87"/>
      <c r="P82" s="50" t="s">
        <v>55</v>
      </c>
      <c r="Q82" s="26">
        <f t="shared" si="5"/>
        <v>38.93304979801292</v>
      </c>
      <c r="R82" s="23">
        <v>-2.0127</v>
      </c>
      <c r="S82" s="23">
        <v>2.4342</v>
      </c>
      <c r="T82" s="1">
        <f t="shared" si="4"/>
        <v>4.680790635529514</v>
      </c>
      <c r="U82" s="1">
        <v>0</v>
      </c>
      <c r="V82" s="92"/>
      <c r="W82" s="98"/>
      <c r="X82" s="83"/>
    </row>
    <row r="83" spans="1:24" s="51" customFormat="1" ht="12.75">
      <c r="A83" s="23" t="s">
        <v>31</v>
      </c>
      <c r="B83" s="25" t="s">
        <v>21</v>
      </c>
      <c r="C83" s="23">
        <v>1</v>
      </c>
      <c r="D83" s="48">
        <v>38633</v>
      </c>
      <c r="E83" s="25" t="s">
        <v>54</v>
      </c>
      <c r="F83" s="49">
        <v>15</v>
      </c>
      <c r="G83" s="50" t="s">
        <v>55</v>
      </c>
      <c r="H83" s="25" t="s">
        <v>56</v>
      </c>
      <c r="I83" s="89"/>
      <c r="J83" s="92"/>
      <c r="K83" s="92"/>
      <c r="L83" s="92"/>
      <c r="M83" s="10">
        <v>0.14285714285714285</v>
      </c>
      <c r="N83" s="27">
        <f>LN(M83)</f>
        <v>-1.9459101490553135</v>
      </c>
      <c r="O83" s="27">
        <f>M83*N83</f>
        <v>-0.277987164150759</v>
      </c>
      <c r="P83" s="50" t="s">
        <v>55</v>
      </c>
      <c r="Q83" s="26">
        <f t="shared" si="5"/>
        <v>4.77510831537362</v>
      </c>
      <c r="R83" s="1">
        <v>-2.48</v>
      </c>
      <c r="S83" s="1">
        <v>2.4835</v>
      </c>
      <c r="T83" s="1">
        <f t="shared" si="4"/>
        <v>1.0054869568097486</v>
      </c>
      <c r="U83" s="1">
        <v>0</v>
      </c>
      <c r="V83" s="92"/>
      <c r="W83" s="98"/>
      <c r="X83" s="83"/>
    </row>
    <row r="84" spans="1:24" s="51" customFormat="1" ht="12.75">
      <c r="A84" s="23" t="s">
        <v>31</v>
      </c>
      <c r="B84" s="25" t="s">
        <v>21</v>
      </c>
      <c r="C84" s="23">
        <v>1</v>
      </c>
      <c r="D84" s="48">
        <v>38633</v>
      </c>
      <c r="E84" s="25" t="s">
        <v>83</v>
      </c>
      <c r="F84" s="49">
        <v>238</v>
      </c>
      <c r="G84" s="50" t="s">
        <v>55</v>
      </c>
      <c r="H84" s="25" t="s">
        <v>84</v>
      </c>
      <c r="I84" s="90"/>
      <c r="J84" s="93"/>
      <c r="K84" s="93"/>
      <c r="L84" s="93"/>
      <c r="M84" s="10">
        <v>0.14285714285714285</v>
      </c>
      <c r="N84" s="27">
        <f>LN(M84)</f>
        <v>-1.9459101490553135</v>
      </c>
      <c r="O84" s="27">
        <f>M84*N84</f>
        <v>-0.277987164150759</v>
      </c>
      <c r="P84" s="50" t="s">
        <v>55</v>
      </c>
      <c r="Q84" s="26">
        <f t="shared" si="5"/>
        <v>75.76505193726145</v>
      </c>
      <c r="R84" s="23">
        <v>-2.0127</v>
      </c>
      <c r="S84" s="23">
        <v>2.4342</v>
      </c>
      <c r="T84" s="1">
        <f t="shared" si="4"/>
        <v>6.197209129684677</v>
      </c>
      <c r="U84" s="1">
        <v>0</v>
      </c>
      <c r="V84" s="93"/>
      <c r="W84" s="99"/>
      <c r="X84" s="84"/>
    </row>
    <row r="85" spans="1:24" s="51" customFormat="1" ht="12.75">
      <c r="A85" s="30"/>
      <c r="B85" s="30"/>
      <c r="C85" s="30"/>
      <c r="D85" s="46"/>
      <c r="E85" s="30"/>
      <c r="F85" s="32"/>
      <c r="G85" s="33"/>
      <c r="H85" s="30"/>
      <c r="I85" s="34"/>
      <c r="J85" s="35"/>
      <c r="K85" s="35"/>
      <c r="L85" s="35"/>
      <c r="M85" s="36"/>
      <c r="N85" s="37"/>
      <c r="O85" s="37"/>
      <c r="P85" s="33"/>
      <c r="Q85" s="32"/>
      <c r="R85" s="30"/>
      <c r="S85" s="30"/>
      <c r="T85" s="33"/>
      <c r="U85" s="33"/>
      <c r="V85" s="33"/>
      <c r="W85" s="33"/>
      <c r="X85" s="33"/>
    </row>
    <row r="86" spans="1:24" s="51" customFormat="1" ht="12.75">
      <c r="A86" s="30"/>
      <c r="B86" s="30"/>
      <c r="C86" s="30"/>
      <c r="D86" s="46"/>
      <c r="E86" s="30"/>
      <c r="F86" s="32"/>
      <c r="G86" s="33"/>
      <c r="H86" s="30"/>
      <c r="I86" s="34"/>
      <c r="J86" s="35"/>
      <c r="K86" s="35"/>
      <c r="L86" s="35"/>
      <c r="M86" s="36">
        <f>SUM(M78:M85)</f>
        <v>1</v>
      </c>
      <c r="N86" s="37"/>
      <c r="O86" s="37">
        <f>SUM(O78:O85)</f>
        <v>-0.7963116401738131</v>
      </c>
      <c r="P86" s="33"/>
      <c r="Q86" s="32"/>
      <c r="R86" s="30"/>
      <c r="S86" s="30"/>
      <c r="T86" s="33"/>
      <c r="U86" s="33"/>
      <c r="V86" s="33"/>
      <c r="W86" s="33"/>
      <c r="X86" s="33"/>
    </row>
    <row r="87" spans="1:24" s="51" customFormat="1" ht="12.75">
      <c r="A87" s="30"/>
      <c r="B87" s="30"/>
      <c r="C87" s="30"/>
      <c r="D87" s="46"/>
      <c r="E87" s="30"/>
      <c r="F87" s="32"/>
      <c r="G87" s="33"/>
      <c r="H87" s="30"/>
      <c r="I87" s="34"/>
      <c r="J87" s="35"/>
      <c r="K87" s="35"/>
      <c r="L87" s="35"/>
      <c r="M87" s="36"/>
      <c r="N87" s="37"/>
      <c r="O87" s="37"/>
      <c r="P87" s="33"/>
      <c r="Q87" s="32"/>
      <c r="R87" s="30"/>
      <c r="S87" s="30"/>
      <c r="T87" s="33"/>
      <c r="U87" s="33"/>
      <c r="V87" s="33"/>
      <c r="W87" s="33"/>
      <c r="X87" s="33"/>
    </row>
    <row r="88" spans="1:24" ht="12.75">
      <c r="A88" s="23" t="s">
        <v>31</v>
      </c>
      <c r="B88" s="23" t="s">
        <v>16</v>
      </c>
      <c r="C88" s="23">
        <v>1</v>
      </c>
      <c r="D88" s="45">
        <v>38633</v>
      </c>
      <c r="E88" s="23" t="s">
        <v>85</v>
      </c>
      <c r="F88" s="26">
        <v>22</v>
      </c>
      <c r="G88" s="1" t="s">
        <v>86</v>
      </c>
      <c r="H88" s="23" t="s">
        <v>87</v>
      </c>
      <c r="I88" s="73">
        <v>3</v>
      </c>
      <c r="J88" s="76">
        <v>1</v>
      </c>
      <c r="K88" s="76">
        <v>2</v>
      </c>
      <c r="L88" s="76">
        <v>7</v>
      </c>
      <c r="M88" s="13">
        <v>0.14285714285714285</v>
      </c>
      <c r="N88" s="27">
        <f>LN(M88)</f>
        <v>-1.9459101490553135</v>
      </c>
      <c r="O88" s="27">
        <f>M88*N88</f>
        <v>-0.277987164150759</v>
      </c>
      <c r="P88" s="1" t="s">
        <v>86</v>
      </c>
      <c r="Q88" s="26">
        <f aca="true" t="shared" si="6" ref="Q88:Q94">F88/3.14129</f>
        <v>7.00349219588131</v>
      </c>
      <c r="R88" s="1">
        <v>-2.48</v>
      </c>
      <c r="S88" s="1">
        <v>2.4835</v>
      </c>
      <c r="T88" s="1">
        <v>0</v>
      </c>
      <c r="U88" s="1">
        <f aca="true" t="shared" si="7" ref="U88:U93">EXP((R88+S88)*LN(Q88))</f>
        <v>1.0068356885766803</v>
      </c>
      <c r="V88" s="76">
        <v>26.229528105337604</v>
      </c>
      <c r="W88" s="79">
        <v>-0.7963116401738131</v>
      </c>
      <c r="X88" s="82">
        <f>W88/(LN(3))</f>
        <v>-0.72483409150576</v>
      </c>
    </row>
    <row r="89" spans="1:24" ht="12.75">
      <c r="A89" s="23" t="s">
        <v>31</v>
      </c>
      <c r="B89" s="23" t="s">
        <v>16</v>
      </c>
      <c r="C89" s="23">
        <v>1</v>
      </c>
      <c r="D89" s="45">
        <v>38633</v>
      </c>
      <c r="E89" s="23" t="s">
        <v>88</v>
      </c>
      <c r="F89" s="26">
        <v>118</v>
      </c>
      <c r="G89" s="1" t="s">
        <v>86</v>
      </c>
      <c r="H89" s="23" t="s">
        <v>89</v>
      </c>
      <c r="I89" s="74"/>
      <c r="J89" s="77"/>
      <c r="K89" s="77"/>
      <c r="L89" s="77"/>
      <c r="M89" s="85">
        <v>0.7142857142857143</v>
      </c>
      <c r="N89" s="85">
        <f>LN(M89)</f>
        <v>-0.3364722366212129</v>
      </c>
      <c r="O89" s="85">
        <f>M89*N89</f>
        <v>-0.24033731187229493</v>
      </c>
      <c r="P89" s="1" t="s">
        <v>86</v>
      </c>
      <c r="Q89" s="26">
        <f t="shared" si="6"/>
        <v>37.56418541427248</v>
      </c>
      <c r="R89" s="23">
        <v>-2.0127</v>
      </c>
      <c r="S89" s="23">
        <v>2.4342</v>
      </c>
      <c r="T89" s="1">
        <v>0</v>
      </c>
      <c r="U89" s="1">
        <f t="shared" si="7"/>
        <v>4.610703878958308</v>
      </c>
      <c r="V89" s="77"/>
      <c r="W89" s="80"/>
      <c r="X89" s="83"/>
    </row>
    <row r="90" spans="1:24" ht="12.75">
      <c r="A90" s="23" t="s">
        <v>31</v>
      </c>
      <c r="B90" s="23" t="s">
        <v>16</v>
      </c>
      <c r="C90" s="23">
        <v>1</v>
      </c>
      <c r="D90" s="45">
        <v>38633</v>
      </c>
      <c r="E90" s="23" t="s">
        <v>88</v>
      </c>
      <c r="F90" s="26">
        <v>56.5</v>
      </c>
      <c r="G90" s="1" t="s">
        <v>86</v>
      </c>
      <c r="H90" s="23" t="s">
        <v>89</v>
      </c>
      <c r="I90" s="74"/>
      <c r="J90" s="77"/>
      <c r="K90" s="77"/>
      <c r="L90" s="77"/>
      <c r="M90" s="86"/>
      <c r="N90" s="86"/>
      <c r="O90" s="86"/>
      <c r="P90" s="1" t="s">
        <v>86</v>
      </c>
      <c r="Q90" s="26">
        <f t="shared" si="6"/>
        <v>17.986241321240637</v>
      </c>
      <c r="R90" s="23">
        <v>-2.0127</v>
      </c>
      <c r="S90" s="23">
        <v>2.4342</v>
      </c>
      <c r="T90" s="1">
        <v>0</v>
      </c>
      <c r="U90" s="1">
        <f t="shared" si="7"/>
        <v>3.3803166561652294</v>
      </c>
      <c r="V90" s="77"/>
      <c r="W90" s="80"/>
      <c r="X90" s="83"/>
    </row>
    <row r="91" spans="1:24" ht="12.75">
      <c r="A91" s="23" t="s">
        <v>31</v>
      </c>
      <c r="B91" s="23" t="s">
        <v>16</v>
      </c>
      <c r="C91" s="23">
        <v>1</v>
      </c>
      <c r="D91" s="45">
        <v>38633</v>
      </c>
      <c r="E91" s="23" t="s">
        <v>88</v>
      </c>
      <c r="F91" s="26">
        <v>116</v>
      </c>
      <c r="G91" s="1" t="s">
        <v>86</v>
      </c>
      <c r="H91" s="23" t="s">
        <v>89</v>
      </c>
      <c r="I91" s="74"/>
      <c r="J91" s="77"/>
      <c r="K91" s="77"/>
      <c r="L91" s="77"/>
      <c r="M91" s="86"/>
      <c r="N91" s="86"/>
      <c r="O91" s="86"/>
      <c r="P91" s="1" t="s">
        <v>86</v>
      </c>
      <c r="Q91" s="26">
        <f t="shared" si="6"/>
        <v>36.927504305556</v>
      </c>
      <c r="R91" s="23">
        <v>-2.0127</v>
      </c>
      <c r="S91" s="23">
        <v>2.4342</v>
      </c>
      <c r="T91" s="1">
        <v>0</v>
      </c>
      <c r="U91" s="1">
        <f t="shared" si="7"/>
        <v>4.577601756055184</v>
      </c>
      <c r="V91" s="77"/>
      <c r="W91" s="80"/>
      <c r="X91" s="83"/>
    </row>
    <row r="92" spans="1:24" ht="12.75">
      <c r="A92" s="23" t="s">
        <v>31</v>
      </c>
      <c r="B92" s="23" t="s">
        <v>16</v>
      </c>
      <c r="C92" s="23">
        <v>1</v>
      </c>
      <c r="D92" s="45">
        <v>38633</v>
      </c>
      <c r="E92" s="23" t="s">
        <v>88</v>
      </c>
      <c r="F92" s="26">
        <v>88</v>
      </c>
      <c r="G92" s="1" t="s">
        <v>86</v>
      </c>
      <c r="H92" s="23" t="s">
        <v>89</v>
      </c>
      <c r="I92" s="74"/>
      <c r="J92" s="77"/>
      <c r="K92" s="77"/>
      <c r="L92" s="77"/>
      <c r="M92" s="86"/>
      <c r="N92" s="86"/>
      <c r="O92" s="86"/>
      <c r="P92" s="1" t="s">
        <v>86</v>
      </c>
      <c r="Q92" s="26">
        <f t="shared" si="6"/>
        <v>28.01396878352524</v>
      </c>
      <c r="R92" s="23">
        <v>-2.0127</v>
      </c>
      <c r="S92" s="23">
        <v>2.4342</v>
      </c>
      <c r="T92" s="1">
        <v>0</v>
      </c>
      <c r="U92" s="1">
        <f t="shared" si="7"/>
        <v>4.074444541974573</v>
      </c>
      <c r="V92" s="77"/>
      <c r="W92" s="80"/>
      <c r="X92" s="83"/>
    </row>
    <row r="93" spans="1:24" ht="12.75">
      <c r="A93" s="23" t="s">
        <v>31</v>
      </c>
      <c r="B93" s="23" t="s">
        <v>16</v>
      </c>
      <c r="C93" s="23">
        <v>1</v>
      </c>
      <c r="D93" s="45">
        <v>38633</v>
      </c>
      <c r="E93" s="23" t="s">
        <v>88</v>
      </c>
      <c r="F93" s="26">
        <v>70</v>
      </c>
      <c r="G93" s="1" t="s">
        <v>86</v>
      </c>
      <c r="H93" s="23" t="s">
        <v>89</v>
      </c>
      <c r="I93" s="74"/>
      <c r="J93" s="77"/>
      <c r="K93" s="77"/>
      <c r="L93" s="77"/>
      <c r="M93" s="87"/>
      <c r="N93" s="87"/>
      <c r="O93" s="87"/>
      <c r="P93" s="1" t="s">
        <v>86</v>
      </c>
      <c r="Q93" s="26">
        <f t="shared" si="6"/>
        <v>22.283838805076893</v>
      </c>
      <c r="R93" s="23">
        <v>-2.0127</v>
      </c>
      <c r="S93" s="23">
        <v>2.4342</v>
      </c>
      <c r="T93" s="1">
        <v>0</v>
      </c>
      <c r="U93" s="1">
        <f t="shared" si="7"/>
        <v>3.6997960847632414</v>
      </c>
      <c r="V93" s="77"/>
      <c r="W93" s="80"/>
      <c r="X93" s="83"/>
    </row>
    <row r="94" spans="1:24" ht="12.75">
      <c r="A94" s="23" t="s">
        <v>31</v>
      </c>
      <c r="B94" s="23" t="s">
        <v>16</v>
      </c>
      <c r="C94" s="23">
        <v>1</v>
      </c>
      <c r="D94" s="45">
        <v>38633</v>
      </c>
      <c r="E94" s="28" t="s">
        <v>90</v>
      </c>
      <c r="F94" s="26">
        <v>135</v>
      </c>
      <c r="G94" s="28" t="s">
        <v>55</v>
      </c>
      <c r="H94" s="23" t="s">
        <v>91</v>
      </c>
      <c r="I94" s="75"/>
      <c r="J94" s="78"/>
      <c r="K94" s="78"/>
      <c r="L94" s="78"/>
      <c r="M94" s="13">
        <v>0.14285714285714285</v>
      </c>
      <c r="N94" s="27">
        <f>LN(M94)</f>
        <v>-1.9459101490553135</v>
      </c>
      <c r="O94" s="27">
        <f>M94*N94</f>
        <v>-0.277987164150759</v>
      </c>
      <c r="P94" s="28" t="s">
        <v>55</v>
      </c>
      <c r="Q94" s="26">
        <f t="shared" si="6"/>
        <v>42.97597483836258</v>
      </c>
      <c r="R94" s="23">
        <v>-2.0127</v>
      </c>
      <c r="S94" s="23">
        <v>2.4342</v>
      </c>
      <c r="T94" s="1">
        <f t="shared" si="4"/>
        <v>4.879829498844384</v>
      </c>
      <c r="U94" s="1">
        <v>0</v>
      </c>
      <c r="V94" s="78"/>
      <c r="W94" s="81"/>
      <c r="X94" s="84"/>
    </row>
    <row r="95" spans="1:24" ht="12.75">
      <c r="A95" s="30"/>
      <c r="B95" s="30"/>
      <c r="C95" s="30"/>
      <c r="D95" s="46"/>
      <c r="E95" s="47"/>
      <c r="F95" s="32"/>
      <c r="G95" s="33"/>
      <c r="H95" s="30"/>
      <c r="I95" s="34"/>
      <c r="J95" s="35"/>
      <c r="K95" s="35"/>
      <c r="L95" s="35"/>
      <c r="M95" s="36"/>
      <c r="N95" s="37"/>
      <c r="O95" s="37"/>
      <c r="P95" s="33"/>
      <c r="Q95" s="32"/>
      <c r="R95" s="30"/>
      <c r="S95" s="30"/>
      <c r="T95" s="33"/>
      <c r="U95" s="33"/>
      <c r="V95" s="33"/>
      <c r="W95" s="33"/>
      <c r="X95" s="33"/>
    </row>
    <row r="96" spans="1:24" ht="12.75">
      <c r="A96" s="30"/>
      <c r="B96" s="30"/>
      <c r="C96" s="30"/>
      <c r="D96" s="46"/>
      <c r="E96" s="47"/>
      <c r="F96" s="32"/>
      <c r="G96" s="33"/>
      <c r="H96" s="30"/>
      <c r="I96" s="34"/>
      <c r="J96" s="35"/>
      <c r="K96" s="35"/>
      <c r="L96" s="35"/>
      <c r="M96" s="36">
        <f>SUM(M88:M95)</f>
        <v>1</v>
      </c>
      <c r="N96" s="37"/>
      <c r="O96" s="37">
        <f>SUM(O88:O95)</f>
        <v>-0.7963116401738131</v>
      </c>
      <c r="P96" s="33"/>
      <c r="Q96" s="32"/>
      <c r="R96" s="30"/>
      <c r="S96" s="30"/>
      <c r="T96" s="33"/>
      <c r="U96" s="33"/>
      <c r="V96" s="33"/>
      <c r="W96" s="33"/>
      <c r="X96" s="33"/>
    </row>
    <row r="97" spans="1:24" ht="12.75">
      <c r="A97" s="30"/>
      <c r="B97" s="30"/>
      <c r="C97" s="30"/>
      <c r="D97" s="46"/>
      <c r="E97" s="47"/>
      <c r="F97" s="32"/>
      <c r="G97" s="33"/>
      <c r="H97" s="30"/>
      <c r="I97" s="34"/>
      <c r="J97" s="35"/>
      <c r="K97" s="35"/>
      <c r="L97" s="35"/>
      <c r="M97" s="36"/>
      <c r="N97" s="37"/>
      <c r="O97" s="37"/>
      <c r="P97" s="33"/>
      <c r="Q97" s="32"/>
      <c r="R97" s="30"/>
      <c r="S97" s="30"/>
      <c r="T97" s="33"/>
      <c r="U97" s="33"/>
      <c r="V97" s="33"/>
      <c r="W97" s="33"/>
      <c r="X97" s="33"/>
    </row>
    <row r="98" spans="1:24" ht="12.75">
      <c r="A98" s="23" t="s">
        <v>31</v>
      </c>
      <c r="B98" s="23" t="s">
        <v>92</v>
      </c>
      <c r="C98" s="23">
        <v>1</v>
      </c>
      <c r="D98" s="45">
        <v>38633</v>
      </c>
      <c r="E98" s="23" t="s">
        <v>81</v>
      </c>
      <c r="F98" s="26">
        <v>6</v>
      </c>
      <c r="G98" s="1" t="s">
        <v>55</v>
      </c>
      <c r="H98" s="23" t="s">
        <v>82</v>
      </c>
      <c r="I98" s="73">
        <v>4</v>
      </c>
      <c r="J98" s="76">
        <v>4</v>
      </c>
      <c r="K98" s="76">
        <v>0</v>
      </c>
      <c r="L98" s="76">
        <v>4</v>
      </c>
      <c r="M98" s="13">
        <v>0.25</v>
      </c>
      <c r="N98" s="27">
        <f>LN(M98)</f>
        <v>-1.3862943611198906</v>
      </c>
      <c r="O98" s="27">
        <f>M98*N98</f>
        <v>-0.34657359027997264</v>
      </c>
      <c r="P98" s="1" t="s">
        <v>55</v>
      </c>
      <c r="Q98" s="26">
        <f>F98/3.14129</f>
        <v>1.910043326149448</v>
      </c>
      <c r="R98" s="23">
        <v>-2.0127</v>
      </c>
      <c r="S98" s="23">
        <v>2.4342</v>
      </c>
      <c r="T98" s="1">
        <f t="shared" si="4"/>
        <v>1.3135896461734708</v>
      </c>
      <c r="U98" s="1">
        <v>0</v>
      </c>
      <c r="V98" s="76">
        <v>12.9058300301737</v>
      </c>
      <c r="W98" s="79">
        <v>-1.3862943611198906</v>
      </c>
      <c r="X98" s="82">
        <f>W98/(LN(I98))</f>
        <v>-1</v>
      </c>
    </row>
    <row r="99" spans="1:24" ht="12.75">
      <c r="A99" s="23" t="s">
        <v>31</v>
      </c>
      <c r="B99" s="23" t="s">
        <v>92</v>
      </c>
      <c r="C99" s="23">
        <v>1</v>
      </c>
      <c r="D99" s="45">
        <v>38633</v>
      </c>
      <c r="E99" s="23" t="s">
        <v>93</v>
      </c>
      <c r="F99" s="26">
        <v>135</v>
      </c>
      <c r="G99" s="1" t="s">
        <v>55</v>
      </c>
      <c r="H99" s="23" t="s">
        <v>94</v>
      </c>
      <c r="I99" s="74"/>
      <c r="J99" s="77"/>
      <c r="K99" s="77"/>
      <c r="L99" s="77"/>
      <c r="M99" s="13">
        <v>0.25</v>
      </c>
      <c r="N99" s="27">
        <f>LN(M99)</f>
        <v>-1.3862943611198906</v>
      </c>
      <c r="O99" s="27">
        <f>M99*N99</f>
        <v>-0.34657359027997264</v>
      </c>
      <c r="P99" s="1" t="s">
        <v>55</v>
      </c>
      <c r="Q99" s="26">
        <f>F99/3.14129</f>
        <v>42.97597483836258</v>
      </c>
      <c r="R99" s="23">
        <v>-2.0127</v>
      </c>
      <c r="S99" s="23">
        <v>2.4342</v>
      </c>
      <c r="T99" s="1">
        <f t="shared" si="4"/>
        <v>4.879829498844384</v>
      </c>
      <c r="U99" s="1">
        <v>0</v>
      </c>
      <c r="V99" s="77"/>
      <c r="W99" s="80"/>
      <c r="X99" s="83"/>
    </row>
    <row r="100" spans="1:24" ht="12.75">
      <c r="A100" s="23" t="s">
        <v>31</v>
      </c>
      <c r="B100" s="23" t="s">
        <v>92</v>
      </c>
      <c r="C100" s="23">
        <v>1</v>
      </c>
      <c r="D100" s="45">
        <v>38633</v>
      </c>
      <c r="E100" s="23" t="s">
        <v>73</v>
      </c>
      <c r="F100" s="26">
        <v>190</v>
      </c>
      <c r="G100" s="1" t="s">
        <v>55</v>
      </c>
      <c r="H100" s="23" t="s">
        <v>74</v>
      </c>
      <c r="I100" s="74"/>
      <c r="J100" s="77"/>
      <c r="K100" s="77"/>
      <c r="L100" s="77"/>
      <c r="M100" s="13">
        <v>0.25</v>
      </c>
      <c r="N100" s="27">
        <f>LN(M100)</f>
        <v>-1.3862943611198906</v>
      </c>
      <c r="O100" s="27">
        <f>M100*N100</f>
        <v>-0.34657359027997264</v>
      </c>
      <c r="P100" s="1" t="s">
        <v>55</v>
      </c>
      <c r="Q100" s="26">
        <f>F100/3.14129</f>
        <v>60.48470532806586</v>
      </c>
      <c r="R100" s="1">
        <v>-2.48</v>
      </c>
      <c r="S100" s="1">
        <v>2.4835</v>
      </c>
      <c r="T100" s="1">
        <f t="shared" si="4"/>
        <v>1.0144619433353363</v>
      </c>
      <c r="U100" s="1">
        <v>0</v>
      </c>
      <c r="V100" s="77"/>
      <c r="W100" s="80"/>
      <c r="X100" s="83"/>
    </row>
    <row r="101" spans="1:24" ht="12.75">
      <c r="A101" s="23" t="s">
        <v>31</v>
      </c>
      <c r="B101" s="23" t="s">
        <v>92</v>
      </c>
      <c r="C101" s="23">
        <v>1</v>
      </c>
      <c r="D101" s="45">
        <v>38633</v>
      </c>
      <c r="E101" s="23" t="s">
        <v>62</v>
      </c>
      <c r="F101" s="26">
        <v>195</v>
      </c>
      <c r="G101" s="52" t="s">
        <v>55</v>
      </c>
      <c r="H101" s="23" t="s">
        <v>63</v>
      </c>
      <c r="I101" s="75"/>
      <c r="J101" s="78"/>
      <c r="K101" s="78"/>
      <c r="L101" s="78"/>
      <c r="M101" s="13">
        <v>0.25</v>
      </c>
      <c r="N101" s="27">
        <f>LN(M101)</f>
        <v>-1.3862943611198906</v>
      </c>
      <c r="O101" s="27">
        <f>M101*N101</f>
        <v>-0.34657359027997264</v>
      </c>
      <c r="P101" s="52" t="s">
        <v>55</v>
      </c>
      <c r="Q101" s="26">
        <f>F101/3.14129</f>
        <v>62.07640809985706</v>
      </c>
      <c r="R101" s="23">
        <v>-2.0127</v>
      </c>
      <c r="S101" s="23">
        <v>2.4342</v>
      </c>
      <c r="T101" s="1">
        <f t="shared" si="4"/>
        <v>5.697948941820509</v>
      </c>
      <c r="U101" s="1">
        <v>0</v>
      </c>
      <c r="V101" s="78"/>
      <c r="W101" s="81"/>
      <c r="X101" s="84"/>
    </row>
    <row r="102" spans="1:24" ht="12.75">
      <c r="A102" s="30"/>
      <c r="B102" s="30"/>
      <c r="C102" s="30"/>
      <c r="D102" s="46"/>
      <c r="E102" s="30"/>
      <c r="F102" s="32"/>
      <c r="G102" s="53"/>
      <c r="H102" s="30"/>
      <c r="I102" s="34"/>
      <c r="J102" s="35"/>
      <c r="K102" s="35"/>
      <c r="L102" s="35"/>
      <c r="M102" s="36"/>
      <c r="N102" s="37"/>
      <c r="O102" s="37"/>
      <c r="P102" s="53"/>
      <c r="Q102" s="32"/>
      <c r="R102" s="30"/>
      <c r="S102" s="30"/>
      <c r="T102" s="33"/>
      <c r="U102" s="33"/>
      <c r="V102" s="33"/>
      <c r="W102" s="33"/>
      <c r="X102" s="33"/>
    </row>
    <row r="103" spans="1:24" ht="12.75">
      <c r="A103" s="30"/>
      <c r="B103" s="30"/>
      <c r="C103" s="30"/>
      <c r="D103" s="46"/>
      <c r="E103" s="30"/>
      <c r="F103" s="32"/>
      <c r="G103" s="53"/>
      <c r="H103" s="30"/>
      <c r="I103" s="34"/>
      <c r="J103" s="35"/>
      <c r="K103" s="35"/>
      <c r="L103" s="35"/>
      <c r="M103" s="36">
        <f>SUM(M98:M102)</f>
        <v>1</v>
      </c>
      <c r="N103" s="37"/>
      <c r="O103" s="37">
        <f>SUM(O98:O102)</f>
        <v>-1.3862943611198906</v>
      </c>
      <c r="P103" s="53"/>
      <c r="Q103" s="32"/>
      <c r="R103" s="30"/>
      <c r="S103" s="30"/>
      <c r="T103" s="33"/>
      <c r="U103" s="33"/>
      <c r="V103" s="33"/>
      <c r="W103" s="33"/>
      <c r="X103" s="33"/>
    </row>
    <row r="104" spans="1:24" ht="12.75">
      <c r="A104" s="30"/>
      <c r="B104" s="30"/>
      <c r="C104" s="30"/>
      <c r="D104" s="46"/>
      <c r="E104" s="30"/>
      <c r="F104" s="32"/>
      <c r="G104" s="53"/>
      <c r="H104" s="30"/>
      <c r="I104" s="34"/>
      <c r="J104" s="35"/>
      <c r="K104" s="35"/>
      <c r="L104" s="35"/>
      <c r="M104" s="36"/>
      <c r="N104" s="37"/>
      <c r="O104" s="37"/>
      <c r="P104" s="53"/>
      <c r="Q104" s="32"/>
      <c r="R104" s="30"/>
      <c r="S104" s="30"/>
      <c r="T104" s="33"/>
      <c r="U104" s="33"/>
      <c r="V104" s="33"/>
      <c r="W104" s="33"/>
      <c r="X104" s="33"/>
    </row>
    <row r="105" spans="1:24" ht="12.75">
      <c r="A105" s="23" t="s">
        <v>31</v>
      </c>
      <c r="B105" s="23" t="s">
        <v>95</v>
      </c>
      <c r="C105" s="23">
        <v>1</v>
      </c>
      <c r="D105" s="45">
        <v>38633</v>
      </c>
      <c r="E105" s="28" t="s">
        <v>81</v>
      </c>
      <c r="F105" s="26">
        <v>4.14</v>
      </c>
      <c r="G105" s="1" t="s">
        <v>55</v>
      </c>
      <c r="H105" s="23" t="s">
        <v>82</v>
      </c>
      <c r="I105" s="73">
        <v>3</v>
      </c>
      <c r="J105" s="76">
        <v>3</v>
      </c>
      <c r="K105" s="76">
        <v>0</v>
      </c>
      <c r="L105" s="76">
        <v>5</v>
      </c>
      <c r="M105" s="13">
        <v>0.2</v>
      </c>
      <c r="N105" s="27">
        <f>LN(M105)</f>
        <v>-1.6094379124341003</v>
      </c>
      <c r="O105" s="27">
        <f>M105*N105</f>
        <v>-0.3218875824868201</v>
      </c>
      <c r="P105" s="1" t="s">
        <v>55</v>
      </c>
      <c r="Q105" s="26">
        <f>F105/3.14129</f>
        <v>1.317929895043119</v>
      </c>
      <c r="R105" s="23">
        <v>-2.0127</v>
      </c>
      <c r="S105" s="23">
        <v>2.4342</v>
      </c>
      <c r="T105" s="1">
        <f t="shared" si="4"/>
        <v>1.123400488497882</v>
      </c>
      <c r="U105" s="1">
        <v>0</v>
      </c>
      <c r="V105" s="76">
        <v>11.996429707742614</v>
      </c>
      <c r="W105" s="79">
        <v>-0.9502705392332347</v>
      </c>
      <c r="X105" s="82">
        <f>W105/(LN(I105))</f>
        <v>-0.8649735207179272</v>
      </c>
    </row>
    <row r="106" spans="1:24" ht="12.75">
      <c r="A106" s="23" t="s">
        <v>31</v>
      </c>
      <c r="B106" s="23" t="s">
        <v>95</v>
      </c>
      <c r="C106" s="23">
        <v>1</v>
      </c>
      <c r="D106" s="45">
        <v>38633</v>
      </c>
      <c r="E106" s="28" t="s">
        <v>96</v>
      </c>
      <c r="F106" s="26">
        <v>60.48</v>
      </c>
      <c r="G106" s="1" t="s">
        <v>55</v>
      </c>
      <c r="H106" s="23" t="s">
        <v>84</v>
      </c>
      <c r="I106" s="74"/>
      <c r="J106" s="77"/>
      <c r="K106" s="77"/>
      <c r="L106" s="77"/>
      <c r="M106" s="13">
        <v>0.2</v>
      </c>
      <c r="N106" s="27">
        <f>LN(M106)</f>
        <v>-1.6094379124341003</v>
      </c>
      <c r="O106" s="27">
        <f>M106*N106</f>
        <v>-0.3218875824868201</v>
      </c>
      <c r="P106" s="1" t="s">
        <v>55</v>
      </c>
      <c r="Q106" s="26">
        <f>F106/3.14129</f>
        <v>19.253236727586437</v>
      </c>
      <c r="R106" s="23">
        <v>-2.0127</v>
      </c>
      <c r="S106" s="23">
        <v>2.4342</v>
      </c>
      <c r="T106" s="1">
        <f t="shared" si="4"/>
        <v>3.478710843435658</v>
      </c>
      <c r="U106" s="1">
        <v>0</v>
      </c>
      <c r="V106" s="77"/>
      <c r="W106" s="80"/>
      <c r="X106" s="83"/>
    </row>
    <row r="107" spans="1:24" ht="12.75">
      <c r="A107" s="23" t="s">
        <v>31</v>
      </c>
      <c r="B107" s="23" t="s">
        <v>95</v>
      </c>
      <c r="C107" s="23">
        <v>1</v>
      </c>
      <c r="D107" s="45">
        <v>38633</v>
      </c>
      <c r="E107" s="23" t="s">
        <v>93</v>
      </c>
      <c r="F107" s="26">
        <v>29.29</v>
      </c>
      <c r="G107" s="1" t="s">
        <v>55</v>
      </c>
      <c r="H107" s="23" t="s">
        <v>94</v>
      </c>
      <c r="I107" s="74"/>
      <c r="J107" s="77"/>
      <c r="K107" s="77"/>
      <c r="L107" s="77"/>
      <c r="M107" s="85">
        <v>0.6</v>
      </c>
      <c r="N107" s="85">
        <f>LN(M107)</f>
        <v>-0.5108256237659907</v>
      </c>
      <c r="O107" s="85">
        <f>M107*N107</f>
        <v>-0.30649537425959444</v>
      </c>
      <c r="P107" s="1" t="s">
        <v>55</v>
      </c>
      <c r="Q107" s="26">
        <f>F107/3.14129</f>
        <v>9.32419483715289</v>
      </c>
      <c r="R107" s="23">
        <v>-2.0127</v>
      </c>
      <c r="S107" s="23">
        <v>2.4342</v>
      </c>
      <c r="T107" s="1">
        <f t="shared" si="4"/>
        <v>2.562661118949127</v>
      </c>
      <c r="U107" s="1">
        <v>0</v>
      </c>
      <c r="V107" s="77"/>
      <c r="W107" s="80"/>
      <c r="X107" s="83"/>
    </row>
    <row r="108" spans="1:24" ht="12.75">
      <c r="A108" s="23" t="s">
        <v>31</v>
      </c>
      <c r="B108" s="23" t="s">
        <v>95</v>
      </c>
      <c r="C108" s="23">
        <v>1</v>
      </c>
      <c r="D108" s="45">
        <v>38633</v>
      </c>
      <c r="E108" s="23" t="s">
        <v>93</v>
      </c>
      <c r="F108" s="26">
        <v>25.15</v>
      </c>
      <c r="G108" s="1" t="s">
        <v>55</v>
      </c>
      <c r="H108" s="23" t="s">
        <v>94</v>
      </c>
      <c r="I108" s="74"/>
      <c r="J108" s="77"/>
      <c r="K108" s="77"/>
      <c r="L108" s="77"/>
      <c r="M108" s="86"/>
      <c r="N108" s="86"/>
      <c r="O108" s="86"/>
      <c r="P108" s="1" t="s">
        <v>55</v>
      </c>
      <c r="Q108" s="26">
        <f>F108/3.14129</f>
        <v>8.00626494210977</v>
      </c>
      <c r="R108" s="23">
        <v>-2.0127</v>
      </c>
      <c r="S108" s="23">
        <v>2.4342</v>
      </c>
      <c r="T108" s="1">
        <f t="shared" si="4"/>
        <v>2.4032321602890105</v>
      </c>
      <c r="U108" s="1">
        <v>0</v>
      </c>
      <c r="V108" s="77"/>
      <c r="W108" s="80"/>
      <c r="X108" s="83"/>
    </row>
    <row r="109" spans="1:24" ht="12.75">
      <c r="A109" s="23" t="s">
        <v>31</v>
      </c>
      <c r="B109" s="23" t="s">
        <v>95</v>
      </c>
      <c r="C109" s="23">
        <v>1</v>
      </c>
      <c r="D109" s="45">
        <v>38633</v>
      </c>
      <c r="E109" s="23" t="s">
        <v>93</v>
      </c>
      <c r="F109" s="26">
        <v>25.78</v>
      </c>
      <c r="G109" s="1" t="s">
        <v>55</v>
      </c>
      <c r="H109" s="23" t="s">
        <v>94</v>
      </c>
      <c r="I109" s="75"/>
      <c r="J109" s="78"/>
      <c r="K109" s="78"/>
      <c r="L109" s="78"/>
      <c r="M109" s="87"/>
      <c r="N109" s="87"/>
      <c r="O109" s="87"/>
      <c r="P109" s="1" t="s">
        <v>55</v>
      </c>
      <c r="Q109" s="26">
        <f>F109/3.14129</f>
        <v>8.206819491355462</v>
      </c>
      <c r="R109" s="23">
        <v>-2.0127</v>
      </c>
      <c r="S109" s="23">
        <v>2.4342</v>
      </c>
      <c r="T109" s="1">
        <f t="shared" si="4"/>
        <v>2.428425096570936</v>
      </c>
      <c r="U109" s="1">
        <v>0</v>
      </c>
      <c r="V109" s="78"/>
      <c r="W109" s="81"/>
      <c r="X109" s="84"/>
    </row>
    <row r="110" spans="1:24" ht="12.75">
      <c r="A110" s="30"/>
      <c r="B110" s="30"/>
      <c r="C110" s="30"/>
      <c r="D110" s="46"/>
      <c r="E110" s="30"/>
      <c r="F110" s="32"/>
      <c r="G110" s="33"/>
      <c r="H110" s="30"/>
      <c r="I110" s="34"/>
      <c r="J110" s="35"/>
      <c r="K110" s="35"/>
      <c r="L110" s="35"/>
      <c r="M110" s="36"/>
      <c r="N110" s="37"/>
      <c r="O110" s="37"/>
      <c r="P110" s="33"/>
      <c r="Q110" s="32"/>
      <c r="R110" s="30"/>
      <c r="S110" s="30"/>
      <c r="T110" s="33"/>
      <c r="U110" s="33"/>
      <c r="V110" s="33"/>
      <c r="W110" s="33"/>
      <c r="X110" s="33"/>
    </row>
    <row r="111" spans="1:24" ht="12.75">
      <c r="A111" s="30"/>
      <c r="B111" s="30"/>
      <c r="C111" s="30"/>
      <c r="D111" s="46"/>
      <c r="E111" s="30"/>
      <c r="F111" s="32"/>
      <c r="G111" s="33"/>
      <c r="H111" s="30"/>
      <c r="I111" s="34"/>
      <c r="J111" s="35"/>
      <c r="K111" s="35"/>
      <c r="L111" s="35"/>
      <c r="M111" s="36">
        <f>SUM(M105:M110)</f>
        <v>1</v>
      </c>
      <c r="N111" s="37"/>
      <c r="O111" s="37">
        <f>SUM(O105:O110)</f>
        <v>-0.9502705392332347</v>
      </c>
      <c r="P111" s="33"/>
      <c r="Q111" s="32"/>
      <c r="R111" s="30"/>
      <c r="S111" s="30"/>
      <c r="T111" s="33"/>
      <c r="U111" s="33"/>
      <c r="V111" s="33"/>
      <c r="W111" s="33"/>
      <c r="X111" s="33"/>
    </row>
    <row r="112" spans="1:24" ht="12.75">
      <c r="A112" s="30"/>
      <c r="B112" s="30"/>
      <c r="C112" s="30"/>
      <c r="D112" s="46"/>
      <c r="E112" s="30"/>
      <c r="F112" s="32"/>
      <c r="G112" s="33"/>
      <c r="H112" s="30"/>
      <c r="I112" s="34"/>
      <c r="J112" s="35"/>
      <c r="K112" s="35"/>
      <c r="L112" s="35"/>
      <c r="M112" s="36"/>
      <c r="N112" s="37"/>
      <c r="O112" s="37"/>
      <c r="P112" s="33"/>
      <c r="Q112" s="32"/>
      <c r="R112" s="30"/>
      <c r="S112" s="30"/>
      <c r="T112" s="33"/>
      <c r="U112" s="33"/>
      <c r="V112" s="33"/>
      <c r="W112" s="33"/>
      <c r="X112" s="33"/>
    </row>
    <row r="113" spans="1:24" ht="12.75">
      <c r="A113" s="23" t="s">
        <v>31</v>
      </c>
      <c r="B113" s="23" t="s">
        <v>97</v>
      </c>
      <c r="C113" s="23">
        <v>1</v>
      </c>
      <c r="D113" s="45">
        <v>38634</v>
      </c>
      <c r="E113" s="28" t="s">
        <v>81</v>
      </c>
      <c r="F113" s="26">
        <v>35</v>
      </c>
      <c r="G113" s="1" t="s">
        <v>55</v>
      </c>
      <c r="H113" s="23" t="s">
        <v>82</v>
      </c>
      <c r="I113" s="73">
        <v>4</v>
      </c>
      <c r="J113" s="76">
        <v>4</v>
      </c>
      <c r="K113" s="76">
        <v>0</v>
      </c>
      <c r="L113" s="76">
        <v>10</v>
      </c>
      <c r="M113" s="85">
        <v>0.2</v>
      </c>
      <c r="N113" s="85">
        <f>LN(M113)</f>
        <v>-1.6094379124341003</v>
      </c>
      <c r="O113" s="85">
        <f>M113*N113</f>
        <v>-0.3218875824868201</v>
      </c>
      <c r="P113" s="1" t="s">
        <v>55</v>
      </c>
      <c r="Q113" s="26">
        <f aca="true" t="shared" si="8" ref="Q113:Q122">F113/3.14129</f>
        <v>11.141919402538447</v>
      </c>
      <c r="R113" s="23">
        <v>-2.0127</v>
      </c>
      <c r="S113" s="23">
        <v>2.4342</v>
      </c>
      <c r="T113" s="1">
        <f t="shared" si="4"/>
        <v>2.7624450335799065</v>
      </c>
      <c r="U113" s="1">
        <v>0</v>
      </c>
      <c r="V113" s="76">
        <v>22.097157473212384</v>
      </c>
      <c r="W113" s="79">
        <v>-1.2206072645530175</v>
      </c>
      <c r="X113" s="82">
        <f>W113/(LN(I113))</f>
        <v>-0.8804820237218407</v>
      </c>
    </row>
    <row r="114" spans="1:24" ht="12.75">
      <c r="A114" s="23" t="s">
        <v>31</v>
      </c>
      <c r="B114" s="23" t="s">
        <v>97</v>
      </c>
      <c r="C114" s="23">
        <v>1</v>
      </c>
      <c r="D114" s="45">
        <v>38634</v>
      </c>
      <c r="E114" s="28" t="s">
        <v>81</v>
      </c>
      <c r="F114" s="26">
        <v>72</v>
      </c>
      <c r="G114" s="1" t="s">
        <v>55</v>
      </c>
      <c r="H114" s="23" t="s">
        <v>82</v>
      </c>
      <c r="I114" s="74"/>
      <c r="J114" s="77"/>
      <c r="K114" s="77"/>
      <c r="L114" s="77"/>
      <c r="M114" s="87"/>
      <c r="N114" s="87"/>
      <c r="O114" s="87"/>
      <c r="P114" s="1" t="s">
        <v>55</v>
      </c>
      <c r="Q114" s="26">
        <f t="shared" si="8"/>
        <v>22.920519913793377</v>
      </c>
      <c r="R114" s="23">
        <v>-2.0127</v>
      </c>
      <c r="S114" s="23">
        <v>2.4342</v>
      </c>
      <c r="T114" s="1">
        <f t="shared" si="4"/>
        <v>3.7439894117261714</v>
      </c>
      <c r="U114" s="1">
        <v>0</v>
      </c>
      <c r="V114" s="77"/>
      <c r="W114" s="80"/>
      <c r="X114" s="83"/>
    </row>
    <row r="115" spans="1:24" ht="12.75">
      <c r="A115" s="23" t="s">
        <v>31</v>
      </c>
      <c r="B115" s="23" t="s">
        <v>97</v>
      </c>
      <c r="C115" s="23">
        <v>1</v>
      </c>
      <c r="D115" s="45">
        <v>38634</v>
      </c>
      <c r="E115" s="28" t="s">
        <v>67</v>
      </c>
      <c r="F115" s="26">
        <v>114</v>
      </c>
      <c r="G115" s="1" t="s">
        <v>55</v>
      </c>
      <c r="H115" s="23" t="s">
        <v>68</v>
      </c>
      <c r="I115" s="74"/>
      <c r="J115" s="77"/>
      <c r="K115" s="77"/>
      <c r="L115" s="77"/>
      <c r="M115" s="85">
        <v>0.5</v>
      </c>
      <c r="N115" s="85">
        <f>LN(M115)</f>
        <v>-0.6931471805599453</v>
      </c>
      <c r="O115" s="85">
        <f>M115*N115</f>
        <v>-0.34657359027997264</v>
      </c>
      <c r="P115" s="1" t="s">
        <v>55</v>
      </c>
      <c r="Q115" s="26">
        <f t="shared" si="8"/>
        <v>36.29082319683951</v>
      </c>
      <c r="R115" s="1">
        <v>-2.48</v>
      </c>
      <c r="S115" s="1">
        <v>2.4835</v>
      </c>
      <c r="T115" s="1">
        <f t="shared" si="4"/>
        <v>1.0126498177159298</v>
      </c>
      <c r="U115" s="1">
        <v>0</v>
      </c>
      <c r="V115" s="77"/>
      <c r="W115" s="80"/>
      <c r="X115" s="83"/>
    </row>
    <row r="116" spans="1:24" ht="12.75">
      <c r="A116" s="23" t="s">
        <v>31</v>
      </c>
      <c r="B116" s="23" t="s">
        <v>97</v>
      </c>
      <c r="C116" s="23">
        <v>1</v>
      </c>
      <c r="D116" s="45">
        <v>38634</v>
      </c>
      <c r="E116" s="28" t="s">
        <v>67</v>
      </c>
      <c r="F116" s="26">
        <v>152</v>
      </c>
      <c r="G116" s="1" t="s">
        <v>55</v>
      </c>
      <c r="H116" s="23" t="s">
        <v>68</v>
      </c>
      <c r="I116" s="74"/>
      <c r="J116" s="77"/>
      <c r="K116" s="77"/>
      <c r="L116" s="77"/>
      <c r="M116" s="86"/>
      <c r="N116" s="86"/>
      <c r="O116" s="86"/>
      <c r="P116" s="1" t="s">
        <v>55</v>
      </c>
      <c r="Q116" s="26">
        <f t="shared" si="8"/>
        <v>48.387764262452684</v>
      </c>
      <c r="R116" s="1">
        <v>-2.48</v>
      </c>
      <c r="S116" s="1">
        <v>2.4835</v>
      </c>
      <c r="T116" s="1">
        <f t="shared" si="4"/>
        <v>1.013669955405361</v>
      </c>
      <c r="U116" s="1">
        <v>0</v>
      </c>
      <c r="V116" s="77"/>
      <c r="W116" s="80"/>
      <c r="X116" s="83"/>
    </row>
    <row r="117" spans="1:24" ht="12.75">
      <c r="A117" s="23" t="s">
        <v>31</v>
      </c>
      <c r="B117" s="23" t="s">
        <v>97</v>
      </c>
      <c r="C117" s="23">
        <v>1</v>
      </c>
      <c r="D117" s="45">
        <v>38634</v>
      </c>
      <c r="E117" s="28" t="s">
        <v>67</v>
      </c>
      <c r="F117" s="26">
        <v>153</v>
      </c>
      <c r="G117" s="1" t="s">
        <v>55</v>
      </c>
      <c r="H117" s="23" t="s">
        <v>68</v>
      </c>
      <c r="I117" s="74"/>
      <c r="J117" s="77"/>
      <c r="K117" s="77"/>
      <c r="L117" s="77"/>
      <c r="M117" s="86"/>
      <c r="N117" s="86"/>
      <c r="O117" s="86"/>
      <c r="P117" s="1" t="s">
        <v>55</v>
      </c>
      <c r="Q117" s="26">
        <f t="shared" si="8"/>
        <v>48.70610481681093</v>
      </c>
      <c r="R117" s="1">
        <v>-2.48</v>
      </c>
      <c r="S117" s="1">
        <v>2.4835</v>
      </c>
      <c r="T117" s="1">
        <f t="shared" si="4"/>
        <v>1.0136932203120523</v>
      </c>
      <c r="U117" s="1">
        <v>0</v>
      </c>
      <c r="V117" s="77"/>
      <c r="W117" s="80"/>
      <c r="X117" s="83"/>
    </row>
    <row r="118" spans="1:24" ht="12.75">
      <c r="A118" s="23" t="s">
        <v>31</v>
      </c>
      <c r="B118" s="23" t="s">
        <v>97</v>
      </c>
      <c r="C118" s="23">
        <v>1</v>
      </c>
      <c r="D118" s="45">
        <v>38634</v>
      </c>
      <c r="E118" s="28" t="s">
        <v>67</v>
      </c>
      <c r="F118" s="26">
        <v>138</v>
      </c>
      <c r="G118" s="1" t="s">
        <v>55</v>
      </c>
      <c r="H118" s="23" t="s">
        <v>68</v>
      </c>
      <c r="I118" s="74"/>
      <c r="J118" s="77"/>
      <c r="K118" s="77"/>
      <c r="L118" s="77"/>
      <c r="M118" s="86"/>
      <c r="N118" s="86"/>
      <c r="O118" s="86"/>
      <c r="P118" s="1" t="s">
        <v>55</v>
      </c>
      <c r="Q118" s="26">
        <f t="shared" si="8"/>
        <v>43.930996501437306</v>
      </c>
      <c r="R118" s="1">
        <v>-2.48</v>
      </c>
      <c r="S118" s="1">
        <v>2.4835</v>
      </c>
      <c r="T118" s="1">
        <f t="shared" si="4"/>
        <v>1.0133271963473598</v>
      </c>
      <c r="U118" s="1">
        <v>0</v>
      </c>
      <c r="V118" s="77"/>
      <c r="W118" s="80"/>
      <c r="X118" s="83"/>
    </row>
    <row r="119" spans="1:24" ht="12.75">
      <c r="A119" s="23" t="s">
        <v>31</v>
      </c>
      <c r="B119" s="23" t="s">
        <v>97</v>
      </c>
      <c r="C119" s="23">
        <v>1</v>
      </c>
      <c r="D119" s="45">
        <v>38634</v>
      </c>
      <c r="E119" s="28" t="s">
        <v>67</v>
      </c>
      <c r="F119" s="26">
        <v>86</v>
      </c>
      <c r="G119" s="1" t="s">
        <v>55</v>
      </c>
      <c r="H119" s="23" t="s">
        <v>68</v>
      </c>
      <c r="I119" s="74"/>
      <c r="J119" s="77"/>
      <c r="K119" s="77"/>
      <c r="L119" s="77"/>
      <c r="M119" s="87"/>
      <c r="N119" s="87"/>
      <c r="O119" s="87"/>
      <c r="P119" s="1" t="s">
        <v>55</v>
      </c>
      <c r="Q119" s="26">
        <f t="shared" si="8"/>
        <v>27.377287674808755</v>
      </c>
      <c r="R119" s="1">
        <v>-2.48</v>
      </c>
      <c r="S119" s="1">
        <v>2.4835</v>
      </c>
      <c r="T119" s="1">
        <f t="shared" si="4"/>
        <v>1.0116513524669817</v>
      </c>
      <c r="U119" s="1">
        <v>0</v>
      </c>
      <c r="V119" s="77"/>
      <c r="W119" s="80"/>
      <c r="X119" s="83"/>
    </row>
    <row r="120" spans="1:24" ht="12.75">
      <c r="A120" s="23" t="s">
        <v>31</v>
      </c>
      <c r="B120" s="23" t="s">
        <v>97</v>
      </c>
      <c r="C120" s="23">
        <v>1</v>
      </c>
      <c r="D120" s="45">
        <v>38634</v>
      </c>
      <c r="E120" s="28" t="s">
        <v>90</v>
      </c>
      <c r="F120" s="26">
        <v>116</v>
      </c>
      <c r="G120" s="28" t="s">
        <v>55</v>
      </c>
      <c r="H120" s="23" t="s">
        <v>91</v>
      </c>
      <c r="I120" s="74"/>
      <c r="J120" s="77"/>
      <c r="K120" s="77"/>
      <c r="L120" s="77"/>
      <c r="M120" s="13">
        <v>0.1</v>
      </c>
      <c r="N120" s="27">
        <f>LN(M120)</f>
        <v>-2.3025850929940455</v>
      </c>
      <c r="O120" s="27">
        <f>M120*N120</f>
        <v>-0.23025850929940456</v>
      </c>
      <c r="P120" s="1" t="s">
        <v>55</v>
      </c>
      <c r="Q120" s="26">
        <f t="shared" si="8"/>
        <v>36.927504305556</v>
      </c>
      <c r="R120" s="23">
        <v>-2.0127</v>
      </c>
      <c r="S120" s="23">
        <v>2.4342</v>
      </c>
      <c r="T120" s="1">
        <f t="shared" si="4"/>
        <v>4.577601756055184</v>
      </c>
      <c r="U120" s="1">
        <v>0</v>
      </c>
      <c r="V120" s="77"/>
      <c r="W120" s="80"/>
      <c r="X120" s="83"/>
    </row>
    <row r="121" spans="1:24" ht="12.75">
      <c r="A121" s="23" t="s">
        <v>31</v>
      </c>
      <c r="B121" s="23" t="s">
        <v>97</v>
      </c>
      <c r="C121" s="23">
        <v>1</v>
      </c>
      <c r="D121" s="45">
        <v>38634</v>
      </c>
      <c r="E121" s="23" t="s">
        <v>93</v>
      </c>
      <c r="F121" s="26">
        <v>85</v>
      </c>
      <c r="G121" s="1" t="s">
        <v>55</v>
      </c>
      <c r="H121" s="23" t="s">
        <v>94</v>
      </c>
      <c r="I121" s="74"/>
      <c r="J121" s="77"/>
      <c r="K121" s="77"/>
      <c r="L121" s="77"/>
      <c r="M121" s="85">
        <v>0.2</v>
      </c>
      <c r="N121" s="85">
        <f>LN(M121)</f>
        <v>-1.6094379124341003</v>
      </c>
      <c r="O121" s="85">
        <f>M121*N121</f>
        <v>-0.3218875824868201</v>
      </c>
      <c r="P121" s="1" t="s">
        <v>55</v>
      </c>
      <c r="Q121" s="26">
        <f t="shared" si="8"/>
        <v>27.058947120450515</v>
      </c>
      <c r="R121" s="23">
        <v>-2.0127</v>
      </c>
      <c r="S121" s="23">
        <v>2.4342</v>
      </c>
      <c r="T121" s="1">
        <f t="shared" si="4"/>
        <v>4.0153096430920945</v>
      </c>
      <c r="U121" s="1">
        <v>0</v>
      </c>
      <c r="V121" s="77"/>
      <c r="W121" s="80"/>
      <c r="X121" s="83"/>
    </row>
    <row r="122" spans="1:24" ht="12.75">
      <c r="A122" s="23" t="s">
        <v>31</v>
      </c>
      <c r="B122" s="23" t="s">
        <v>97</v>
      </c>
      <c r="C122" s="23">
        <v>1</v>
      </c>
      <c r="D122" s="45">
        <v>38634</v>
      </c>
      <c r="E122" s="23" t="s">
        <v>93</v>
      </c>
      <c r="F122" s="26">
        <v>15</v>
      </c>
      <c r="G122" s="1" t="s">
        <v>55</v>
      </c>
      <c r="H122" s="23" t="s">
        <v>94</v>
      </c>
      <c r="I122" s="75"/>
      <c r="J122" s="78"/>
      <c r="K122" s="78"/>
      <c r="L122" s="78"/>
      <c r="M122" s="87"/>
      <c r="N122" s="87"/>
      <c r="O122" s="87"/>
      <c r="P122" s="1" t="s">
        <v>55</v>
      </c>
      <c r="Q122" s="26">
        <f t="shared" si="8"/>
        <v>4.77510831537362</v>
      </c>
      <c r="R122" s="23">
        <v>-2.0127</v>
      </c>
      <c r="S122" s="23">
        <v>2.4342</v>
      </c>
      <c r="T122" s="1">
        <f t="shared" si="4"/>
        <v>1.9328200865113412</v>
      </c>
      <c r="U122" s="1">
        <v>0</v>
      </c>
      <c r="V122" s="78"/>
      <c r="W122" s="81"/>
      <c r="X122" s="84"/>
    </row>
    <row r="123" spans="1:24" ht="12.75">
      <c r="A123" s="30"/>
      <c r="B123" s="30"/>
      <c r="C123" s="30"/>
      <c r="D123" s="46"/>
      <c r="E123" s="30"/>
      <c r="F123" s="32"/>
      <c r="G123" s="33"/>
      <c r="H123" s="30"/>
      <c r="I123" s="34"/>
      <c r="J123" s="35"/>
      <c r="K123" s="35"/>
      <c r="L123" s="35"/>
      <c r="M123" s="36"/>
      <c r="N123" s="37"/>
      <c r="O123" s="37"/>
      <c r="P123" s="33"/>
      <c r="Q123" s="32"/>
      <c r="R123" s="30"/>
      <c r="S123" s="30"/>
      <c r="T123" s="33"/>
      <c r="U123" s="33"/>
      <c r="V123" s="33"/>
      <c r="W123" s="33"/>
      <c r="X123" s="33"/>
    </row>
    <row r="124" spans="1:24" ht="12.75">
      <c r="A124" s="30"/>
      <c r="B124" s="30"/>
      <c r="C124" s="30"/>
      <c r="D124" s="46"/>
      <c r="E124" s="30"/>
      <c r="F124" s="32"/>
      <c r="G124" s="33"/>
      <c r="H124" s="30"/>
      <c r="I124" s="34"/>
      <c r="J124" s="35"/>
      <c r="K124" s="35"/>
      <c r="L124" s="35"/>
      <c r="M124" s="36">
        <f>SUM(M113:M123)</f>
        <v>1</v>
      </c>
      <c r="N124" s="37"/>
      <c r="O124" s="37">
        <f>SUM(O113:O123)</f>
        <v>-1.2206072645530175</v>
      </c>
      <c r="P124" s="33"/>
      <c r="Q124" s="32"/>
      <c r="R124" s="30"/>
      <c r="S124" s="30"/>
      <c r="T124" s="33"/>
      <c r="U124" s="33"/>
      <c r="V124" s="33"/>
      <c r="W124" s="33"/>
      <c r="X124" s="33"/>
    </row>
    <row r="125" spans="1:24" ht="12.75">
      <c r="A125" s="30"/>
      <c r="B125" s="30"/>
      <c r="C125" s="30"/>
      <c r="D125" s="46"/>
      <c r="E125" s="30"/>
      <c r="F125" s="32"/>
      <c r="G125" s="33"/>
      <c r="H125" s="30"/>
      <c r="I125" s="34"/>
      <c r="J125" s="35"/>
      <c r="K125" s="35"/>
      <c r="L125" s="35"/>
      <c r="M125" s="36"/>
      <c r="N125" s="37"/>
      <c r="O125" s="37"/>
      <c r="P125" s="33"/>
      <c r="Q125" s="32"/>
      <c r="R125" s="30"/>
      <c r="S125" s="30"/>
      <c r="T125" s="33"/>
      <c r="U125" s="33"/>
      <c r="V125" s="33"/>
      <c r="W125" s="33"/>
      <c r="X125" s="33"/>
    </row>
    <row r="126" spans="1:24" ht="12.75">
      <c r="A126" s="23" t="s">
        <v>31</v>
      </c>
      <c r="B126" s="23" t="s">
        <v>98</v>
      </c>
      <c r="C126" s="23">
        <v>1</v>
      </c>
      <c r="D126" s="45">
        <v>38634</v>
      </c>
      <c r="E126" s="25" t="s">
        <v>83</v>
      </c>
      <c r="F126" s="26">
        <v>70</v>
      </c>
      <c r="G126" s="1" t="s">
        <v>55</v>
      </c>
      <c r="H126" s="25" t="s">
        <v>84</v>
      </c>
      <c r="I126" s="73">
        <v>2</v>
      </c>
      <c r="J126" s="76">
        <v>2</v>
      </c>
      <c r="K126" s="76">
        <v>0</v>
      </c>
      <c r="L126" s="76">
        <v>6</v>
      </c>
      <c r="M126" s="85">
        <v>0.5</v>
      </c>
      <c r="N126" s="85">
        <f>LN(M126)</f>
        <v>-0.6931471805599453</v>
      </c>
      <c r="O126" s="85">
        <f>M126*N126</f>
        <v>-0.34657359027997264</v>
      </c>
      <c r="P126" s="1" t="s">
        <v>55</v>
      </c>
      <c r="Q126" s="26">
        <f aca="true" t="shared" si="9" ref="Q126:Q131">F126/3.14129</f>
        <v>22.283838805076893</v>
      </c>
      <c r="R126" s="23">
        <v>-2.0127</v>
      </c>
      <c r="S126" s="23">
        <v>2.4342</v>
      </c>
      <c r="T126" s="1">
        <f t="shared" si="4"/>
        <v>3.6997960847632414</v>
      </c>
      <c r="U126" s="1">
        <v>0</v>
      </c>
      <c r="V126" s="76">
        <v>22.842222981192748</v>
      </c>
      <c r="W126" s="79">
        <v>-0.6931471805599453</v>
      </c>
      <c r="X126" s="82">
        <f>W126/(LN(I126))</f>
        <v>-1</v>
      </c>
    </row>
    <row r="127" spans="1:24" ht="12.75">
      <c r="A127" s="23" t="s">
        <v>31</v>
      </c>
      <c r="B127" s="23" t="s">
        <v>98</v>
      </c>
      <c r="C127" s="23">
        <v>1</v>
      </c>
      <c r="D127" s="45">
        <v>38634</v>
      </c>
      <c r="E127" s="25" t="s">
        <v>83</v>
      </c>
      <c r="F127" s="26">
        <v>121</v>
      </c>
      <c r="G127" s="1" t="s">
        <v>55</v>
      </c>
      <c r="H127" s="25" t="s">
        <v>84</v>
      </c>
      <c r="I127" s="74"/>
      <c r="J127" s="77"/>
      <c r="K127" s="77"/>
      <c r="L127" s="77"/>
      <c r="M127" s="86"/>
      <c r="N127" s="86"/>
      <c r="O127" s="86"/>
      <c r="P127" s="1" t="s">
        <v>55</v>
      </c>
      <c r="Q127" s="26">
        <f t="shared" si="9"/>
        <v>38.519207077347204</v>
      </c>
      <c r="R127" s="23">
        <v>-2.0127</v>
      </c>
      <c r="S127" s="23">
        <v>2.4342</v>
      </c>
      <c r="T127" s="1">
        <f t="shared" si="4"/>
        <v>4.659754089961007</v>
      </c>
      <c r="U127" s="1">
        <v>0</v>
      </c>
      <c r="V127" s="77"/>
      <c r="W127" s="80"/>
      <c r="X127" s="83"/>
    </row>
    <row r="128" spans="1:24" ht="12.75">
      <c r="A128" s="23" t="s">
        <v>31</v>
      </c>
      <c r="B128" s="23" t="s">
        <v>98</v>
      </c>
      <c r="C128" s="23">
        <v>1</v>
      </c>
      <c r="D128" s="45">
        <v>38634</v>
      </c>
      <c r="E128" s="25" t="s">
        <v>83</v>
      </c>
      <c r="F128" s="26">
        <v>60</v>
      </c>
      <c r="G128" s="1" t="s">
        <v>55</v>
      </c>
      <c r="H128" s="25" t="s">
        <v>84</v>
      </c>
      <c r="I128" s="74"/>
      <c r="J128" s="77"/>
      <c r="K128" s="77"/>
      <c r="L128" s="77"/>
      <c r="M128" s="87"/>
      <c r="N128" s="87"/>
      <c r="O128" s="87"/>
      <c r="P128" s="1" t="s">
        <v>55</v>
      </c>
      <c r="Q128" s="26">
        <f t="shared" si="9"/>
        <v>19.10043326149448</v>
      </c>
      <c r="R128" s="23">
        <v>-2.0127</v>
      </c>
      <c r="S128" s="23">
        <v>2.4342</v>
      </c>
      <c r="T128" s="1">
        <f t="shared" si="4"/>
        <v>3.467046900697866</v>
      </c>
      <c r="U128" s="1">
        <v>0</v>
      </c>
      <c r="V128" s="77"/>
      <c r="W128" s="80"/>
      <c r="X128" s="83"/>
    </row>
    <row r="129" spans="1:24" ht="12.75">
      <c r="A129" s="23" t="s">
        <v>31</v>
      </c>
      <c r="B129" s="23" t="s">
        <v>98</v>
      </c>
      <c r="C129" s="23">
        <v>1</v>
      </c>
      <c r="D129" s="45">
        <v>38634</v>
      </c>
      <c r="E129" s="23" t="s">
        <v>93</v>
      </c>
      <c r="F129" s="26">
        <v>64</v>
      </c>
      <c r="G129" s="1" t="s">
        <v>55</v>
      </c>
      <c r="H129" s="23" t="s">
        <v>94</v>
      </c>
      <c r="I129" s="74"/>
      <c r="J129" s="77"/>
      <c r="K129" s="77"/>
      <c r="L129" s="77"/>
      <c r="M129" s="85">
        <v>0.5</v>
      </c>
      <c r="N129" s="85">
        <f>LN(M129)</f>
        <v>-0.6931471805599453</v>
      </c>
      <c r="O129" s="85">
        <f>M129*N129</f>
        <v>-0.34657359027997264</v>
      </c>
      <c r="P129" s="1" t="s">
        <v>55</v>
      </c>
      <c r="Q129" s="26">
        <f t="shared" si="9"/>
        <v>20.373795478927445</v>
      </c>
      <c r="R129" s="23">
        <v>-2.0127</v>
      </c>
      <c r="S129" s="23">
        <v>2.4342</v>
      </c>
      <c r="T129" s="1">
        <f t="shared" si="4"/>
        <v>3.5626554545854385</v>
      </c>
      <c r="U129" s="1">
        <v>0</v>
      </c>
      <c r="V129" s="77"/>
      <c r="W129" s="80"/>
      <c r="X129" s="83"/>
    </row>
    <row r="130" spans="1:24" ht="12.75">
      <c r="A130" s="23" t="s">
        <v>31</v>
      </c>
      <c r="B130" s="23" t="s">
        <v>98</v>
      </c>
      <c r="C130" s="23">
        <v>1</v>
      </c>
      <c r="D130" s="45">
        <v>38634</v>
      </c>
      <c r="E130" s="23" t="s">
        <v>93</v>
      </c>
      <c r="F130" s="26">
        <v>125</v>
      </c>
      <c r="G130" s="1" t="s">
        <v>55</v>
      </c>
      <c r="H130" s="23" t="s">
        <v>94</v>
      </c>
      <c r="I130" s="74"/>
      <c r="J130" s="77"/>
      <c r="K130" s="77"/>
      <c r="L130" s="77"/>
      <c r="M130" s="86"/>
      <c r="N130" s="86"/>
      <c r="O130" s="86"/>
      <c r="P130" s="1" t="s">
        <v>55</v>
      </c>
      <c r="Q130" s="26">
        <f t="shared" si="9"/>
        <v>39.792569294780165</v>
      </c>
      <c r="R130" s="23">
        <v>-2.0127</v>
      </c>
      <c r="S130" s="23">
        <v>2.4342</v>
      </c>
      <c r="T130" s="1">
        <f t="shared" si="4"/>
        <v>4.7240722934335</v>
      </c>
      <c r="U130" s="1">
        <v>0</v>
      </c>
      <c r="V130" s="77"/>
      <c r="W130" s="80"/>
      <c r="X130" s="83"/>
    </row>
    <row r="131" spans="1:24" ht="12.75">
      <c r="A131" s="23" t="s">
        <v>31</v>
      </c>
      <c r="B131" s="23" t="s">
        <v>98</v>
      </c>
      <c r="C131" s="23">
        <v>1</v>
      </c>
      <c r="D131" s="45">
        <v>38634</v>
      </c>
      <c r="E131" s="23" t="s">
        <v>93</v>
      </c>
      <c r="F131" s="26">
        <v>34</v>
      </c>
      <c r="G131" s="1" t="s">
        <v>55</v>
      </c>
      <c r="H131" s="23" t="s">
        <v>94</v>
      </c>
      <c r="I131" s="75"/>
      <c r="J131" s="78"/>
      <c r="K131" s="78"/>
      <c r="L131" s="78"/>
      <c r="M131" s="87"/>
      <c r="N131" s="87"/>
      <c r="O131" s="87"/>
      <c r="P131" s="1" t="s">
        <v>55</v>
      </c>
      <c r="Q131" s="26">
        <f t="shared" si="9"/>
        <v>10.823578848180206</v>
      </c>
      <c r="R131" s="23">
        <v>-2.0127</v>
      </c>
      <c r="S131" s="23">
        <v>2.4342</v>
      </c>
      <c r="T131" s="1">
        <f t="shared" si="4"/>
        <v>2.728898157751694</v>
      </c>
      <c r="U131" s="1">
        <v>0</v>
      </c>
      <c r="V131" s="78"/>
      <c r="W131" s="81"/>
      <c r="X131" s="84"/>
    </row>
    <row r="132" spans="1:24" ht="12.75">
      <c r="A132" s="30"/>
      <c r="B132" s="30"/>
      <c r="C132" s="30"/>
      <c r="D132" s="46"/>
      <c r="E132" s="30"/>
      <c r="F132" s="32"/>
      <c r="G132" s="33"/>
      <c r="H132" s="30"/>
      <c r="I132" s="34"/>
      <c r="J132" s="35"/>
      <c r="K132" s="35"/>
      <c r="L132" s="35"/>
      <c r="M132" s="36"/>
      <c r="N132" s="37"/>
      <c r="O132" s="37"/>
      <c r="P132" s="33"/>
      <c r="Q132" s="32"/>
      <c r="R132" s="30"/>
      <c r="S132" s="30"/>
      <c r="T132" s="33"/>
      <c r="U132" s="33"/>
      <c r="V132" s="33"/>
      <c r="W132" s="33"/>
      <c r="X132" s="33"/>
    </row>
    <row r="133" spans="1:24" ht="12.75">
      <c r="A133" s="30"/>
      <c r="B133" s="30"/>
      <c r="C133" s="30"/>
      <c r="D133" s="46"/>
      <c r="E133" s="30"/>
      <c r="F133" s="32"/>
      <c r="G133" s="33"/>
      <c r="H133" s="30"/>
      <c r="I133" s="34"/>
      <c r="J133" s="35"/>
      <c r="K133" s="35"/>
      <c r="L133" s="35"/>
      <c r="M133" s="36">
        <f>SUM(M126:M132)</f>
        <v>1</v>
      </c>
      <c r="N133" s="37"/>
      <c r="O133" s="37">
        <f>SUM(O126:O132)</f>
        <v>-0.6931471805599453</v>
      </c>
      <c r="P133" s="33"/>
      <c r="Q133" s="32"/>
      <c r="R133" s="30"/>
      <c r="S133" s="30"/>
      <c r="T133" s="33"/>
      <c r="U133" s="33"/>
      <c r="V133" s="33"/>
      <c r="W133" s="33"/>
      <c r="X133" s="33"/>
    </row>
    <row r="134" spans="1:24" ht="12.75">
      <c r="A134" s="30"/>
      <c r="B134" s="30"/>
      <c r="C134" s="30"/>
      <c r="D134" s="46"/>
      <c r="E134" s="30"/>
      <c r="F134" s="32"/>
      <c r="G134" s="33"/>
      <c r="H134" s="30"/>
      <c r="I134" s="34"/>
      <c r="J134" s="35"/>
      <c r="K134" s="35"/>
      <c r="L134" s="35"/>
      <c r="M134" s="36"/>
      <c r="N134" s="37"/>
      <c r="O134" s="37"/>
      <c r="P134" s="33"/>
      <c r="Q134" s="32"/>
      <c r="R134" s="30"/>
      <c r="S134" s="30"/>
      <c r="T134" s="33"/>
      <c r="U134" s="33"/>
      <c r="V134" s="33"/>
      <c r="W134" s="33"/>
      <c r="X134" s="33"/>
    </row>
    <row r="135" spans="1:24" ht="12.75">
      <c r="A135" s="23" t="s">
        <v>31</v>
      </c>
      <c r="B135" s="23" t="s">
        <v>21</v>
      </c>
      <c r="C135" s="23">
        <v>1</v>
      </c>
      <c r="D135" s="45">
        <v>38634</v>
      </c>
      <c r="E135" s="23" t="s">
        <v>93</v>
      </c>
      <c r="F135" s="26">
        <v>120</v>
      </c>
      <c r="G135" s="1" t="s">
        <v>55</v>
      </c>
      <c r="H135" s="23" t="s">
        <v>94</v>
      </c>
      <c r="I135" s="73">
        <v>1</v>
      </c>
      <c r="J135" s="76">
        <v>1</v>
      </c>
      <c r="K135" s="76">
        <v>0</v>
      </c>
      <c r="L135" s="76">
        <v>5</v>
      </c>
      <c r="M135" s="85">
        <v>1</v>
      </c>
      <c r="N135" s="85">
        <f>LN(M135)</f>
        <v>0</v>
      </c>
      <c r="O135" s="85">
        <f>M135*N135</f>
        <v>0</v>
      </c>
      <c r="P135" s="1" t="s">
        <v>55</v>
      </c>
      <c r="Q135" s="26">
        <f>F135/3.14129</f>
        <v>38.20086652298896</v>
      </c>
      <c r="R135" s="23">
        <v>-2.0127</v>
      </c>
      <c r="S135" s="23">
        <v>2.4342</v>
      </c>
      <c r="T135" s="1">
        <f>EXP((R135+S135)*LN(Q135))</f>
        <v>4.643482998924783</v>
      </c>
      <c r="U135" s="1">
        <v>0</v>
      </c>
      <c r="V135" s="76">
        <v>21.95025940994167</v>
      </c>
      <c r="W135" s="79">
        <v>0</v>
      </c>
      <c r="X135" s="82" t="e">
        <f>W135/(LN(I135))</f>
        <v>#DIV/0!</v>
      </c>
    </row>
    <row r="136" spans="1:24" ht="12.75">
      <c r="A136" s="23" t="s">
        <v>31</v>
      </c>
      <c r="B136" s="23" t="s">
        <v>21</v>
      </c>
      <c r="C136" s="23">
        <v>1</v>
      </c>
      <c r="D136" s="45">
        <v>38634</v>
      </c>
      <c r="E136" s="23" t="s">
        <v>93</v>
      </c>
      <c r="F136" s="26">
        <v>106.68</v>
      </c>
      <c r="G136" s="1" t="s">
        <v>55</v>
      </c>
      <c r="H136" s="23" t="s">
        <v>94</v>
      </c>
      <c r="I136" s="74"/>
      <c r="J136" s="77"/>
      <c r="K136" s="77"/>
      <c r="L136" s="77"/>
      <c r="M136" s="86"/>
      <c r="N136" s="86"/>
      <c r="O136" s="86"/>
      <c r="P136" s="1" t="s">
        <v>55</v>
      </c>
      <c r="Q136" s="26">
        <f>F136/3.14129</f>
        <v>33.96057033893719</v>
      </c>
      <c r="R136" s="23">
        <v>-2.0127</v>
      </c>
      <c r="S136" s="23">
        <v>2.4342</v>
      </c>
      <c r="T136" s="1">
        <f>EXP((R136+S136)*LN(Q136))</f>
        <v>4.4188163479388365</v>
      </c>
      <c r="U136" s="1">
        <v>0</v>
      </c>
      <c r="V136" s="77"/>
      <c r="W136" s="80"/>
      <c r="X136" s="83"/>
    </row>
    <row r="137" spans="1:24" ht="12.75">
      <c r="A137" s="23" t="s">
        <v>31</v>
      </c>
      <c r="B137" s="23" t="s">
        <v>21</v>
      </c>
      <c r="C137" s="23">
        <v>1</v>
      </c>
      <c r="D137" s="45">
        <v>38634</v>
      </c>
      <c r="E137" s="23" t="s">
        <v>93</v>
      </c>
      <c r="F137" s="26">
        <v>76.2</v>
      </c>
      <c r="G137" s="1" t="s">
        <v>55</v>
      </c>
      <c r="H137" s="23" t="s">
        <v>94</v>
      </c>
      <c r="I137" s="74"/>
      <c r="J137" s="77"/>
      <c r="K137" s="77"/>
      <c r="L137" s="77"/>
      <c r="M137" s="86"/>
      <c r="N137" s="86"/>
      <c r="O137" s="86"/>
      <c r="P137" s="1" t="s">
        <v>55</v>
      </c>
      <c r="Q137" s="26">
        <f>F137/3.14129</f>
        <v>24.25755024209799</v>
      </c>
      <c r="R137" s="23">
        <v>-2.0127</v>
      </c>
      <c r="S137" s="23">
        <v>2.4342</v>
      </c>
      <c r="T137" s="1">
        <f>EXP((R137+S137)*LN(Q137))</f>
        <v>3.834537462034923</v>
      </c>
      <c r="U137" s="1">
        <v>0</v>
      </c>
      <c r="V137" s="77"/>
      <c r="W137" s="80"/>
      <c r="X137" s="83"/>
    </row>
    <row r="138" spans="1:24" ht="12.75">
      <c r="A138" s="23" t="s">
        <v>31</v>
      </c>
      <c r="B138" s="23" t="s">
        <v>21</v>
      </c>
      <c r="C138" s="23">
        <v>1</v>
      </c>
      <c r="D138" s="45">
        <v>38634</v>
      </c>
      <c r="E138" s="23" t="s">
        <v>93</v>
      </c>
      <c r="F138" s="26">
        <v>137.16</v>
      </c>
      <c r="G138" s="1" t="s">
        <v>55</v>
      </c>
      <c r="H138" s="23" t="s">
        <v>94</v>
      </c>
      <c r="I138" s="74"/>
      <c r="J138" s="77"/>
      <c r="K138" s="77"/>
      <c r="L138" s="77"/>
      <c r="M138" s="86"/>
      <c r="N138" s="86"/>
      <c r="O138" s="86"/>
      <c r="P138" s="1" t="s">
        <v>55</v>
      </c>
      <c r="Q138" s="26">
        <f>F138/3.14129</f>
        <v>43.663590435776385</v>
      </c>
      <c r="R138" s="23">
        <v>-2.0127</v>
      </c>
      <c r="S138" s="23">
        <v>2.4342</v>
      </c>
      <c r="T138" s="1">
        <f>EXP((R138+S138)*LN(Q138))</f>
        <v>4.9125880326280456</v>
      </c>
      <c r="U138" s="1">
        <v>0</v>
      </c>
      <c r="V138" s="77"/>
      <c r="W138" s="80"/>
      <c r="X138" s="83"/>
    </row>
    <row r="139" spans="1:24" ht="12.75">
      <c r="A139" s="23" t="s">
        <v>31</v>
      </c>
      <c r="B139" s="23" t="s">
        <v>21</v>
      </c>
      <c r="C139" s="23">
        <v>1</v>
      </c>
      <c r="D139" s="45">
        <v>38634</v>
      </c>
      <c r="E139" s="23" t="s">
        <v>93</v>
      </c>
      <c r="F139" s="26">
        <v>91.44</v>
      </c>
      <c r="G139" s="1" t="s">
        <v>55</v>
      </c>
      <c r="H139" s="23" t="s">
        <v>94</v>
      </c>
      <c r="I139" s="75"/>
      <c r="J139" s="78"/>
      <c r="K139" s="78"/>
      <c r="L139" s="78"/>
      <c r="M139" s="87"/>
      <c r="N139" s="87"/>
      <c r="O139" s="87"/>
      <c r="P139" s="1" t="s">
        <v>55</v>
      </c>
      <c r="Q139" s="26">
        <f>F139/3.14129</f>
        <v>29.109060290517586</v>
      </c>
      <c r="R139" s="23">
        <v>-2.0127</v>
      </c>
      <c r="S139" s="23">
        <v>2.4342</v>
      </c>
      <c r="T139" s="1">
        <f>EXP((R139+S139)*LN(Q139))</f>
        <v>4.140834568415083</v>
      </c>
      <c r="U139" s="1">
        <v>0</v>
      </c>
      <c r="V139" s="78"/>
      <c r="W139" s="81"/>
      <c r="X139" s="84"/>
    </row>
    <row r="140" spans="1:24" ht="12.75">
      <c r="A140" s="30"/>
      <c r="B140" s="30"/>
      <c r="C140" s="30"/>
      <c r="D140" s="46"/>
      <c r="E140" s="30"/>
      <c r="F140" s="32"/>
      <c r="G140" s="33"/>
      <c r="H140" s="30"/>
      <c r="I140" s="34"/>
      <c r="J140" s="35"/>
      <c r="K140" s="35"/>
      <c r="L140" s="35"/>
      <c r="M140" s="36"/>
      <c r="N140" s="37"/>
      <c r="O140" s="37"/>
      <c r="P140" s="33"/>
      <c r="Q140" s="32"/>
      <c r="R140" s="30"/>
      <c r="S140" s="30"/>
      <c r="T140" s="33"/>
      <c r="U140" s="33"/>
      <c r="V140" s="33"/>
      <c r="W140" s="33"/>
      <c r="X140" s="33"/>
    </row>
    <row r="141" spans="1:24" ht="12.75">
      <c r="A141" s="30"/>
      <c r="B141" s="30"/>
      <c r="C141" s="30"/>
      <c r="D141" s="46"/>
      <c r="E141" s="30"/>
      <c r="F141" s="32"/>
      <c r="G141" s="33"/>
      <c r="H141" s="30"/>
      <c r="I141" s="34"/>
      <c r="J141" s="35"/>
      <c r="K141" s="35"/>
      <c r="L141" s="35"/>
      <c r="M141" s="36">
        <f>SUM(M135:M140)</f>
        <v>1</v>
      </c>
      <c r="N141" s="37"/>
      <c r="O141" s="37">
        <f>SUM(O135:O140)</f>
        <v>0</v>
      </c>
      <c r="P141" s="33"/>
      <c r="Q141" s="32"/>
      <c r="R141" s="30"/>
      <c r="S141" s="30"/>
      <c r="T141" s="33"/>
      <c r="U141" s="33"/>
      <c r="V141" s="33"/>
      <c r="W141" s="33"/>
      <c r="X141" s="33"/>
    </row>
    <row r="142" spans="1:24" ht="12.75">
      <c r="A142" s="30"/>
      <c r="B142" s="30"/>
      <c r="C142" s="30"/>
      <c r="D142" s="46"/>
      <c r="E142" s="30"/>
      <c r="F142" s="32"/>
      <c r="G142" s="33"/>
      <c r="H142" s="30"/>
      <c r="I142" s="34"/>
      <c r="J142" s="35"/>
      <c r="K142" s="35"/>
      <c r="L142" s="35"/>
      <c r="M142" s="36"/>
      <c r="N142" s="37"/>
      <c r="O142" s="37"/>
      <c r="P142" s="33"/>
      <c r="Q142" s="32"/>
      <c r="R142" s="30"/>
      <c r="S142" s="30"/>
      <c r="T142" s="33"/>
      <c r="U142" s="33"/>
      <c r="V142" s="33"/>
      <c r="W142" s="33"/>
      <c r="X142" s="33"/>
    </row>
    <row r="143" spans="1:24" ht="12.75">
      <c r="A143" s="23" t="s">
        <v>31</v>
      </c>
      <c r="B143" s="23" t="s">
        <v>99</v>
      </c>
      <c r="C143" s="23">
        <v>1</v>
      </c>
      <c r="D143" s="45">
        <v>38634</v>
      </c>
      <c r="E143" s="28" t="s">
        <v>81</v>
      </c>
      <c r="F143" s="26">
        <v>45</v>
      </c>
      <c r="G143" s="1" t="s">
        <v>55</v>
      </c>
      <c r="H143" s="23" t="s">
        <v>82</v>
      </c>
      <c r="I143" s="73">
        <v>3</v>
      </c>
      <c r="J143" s="76">
        <v>3</v>
      </c>
      <c r="K143" s="76">
        <v>0</v>
      </c>
      <c r="L143" s="76">
        <v>5</v>
      </c>
      <c r="M143" s="13">
        <v>0.2</v>
      </c>
      <c r="N143" s="27">
        <f>LN(M143)</f>
        <v>-1.6094379124341003</v>
      </c>
      <c r="O143" s="27">
        <f>M143*N143</f>
        <v>-0.3218875824868201</v>
      </c>
      <c r="P143" s="1" t="s">
        <v>55</v>
      </c>
      <c r="Q143" s="26">
        <f>F143/3.14129</f>
        <v>14.32532494612086</v>
      </c>
      <c r="R143" s="23">
        <v>-2.0127</v>
      </c>
      <c r="S143" s="23">
        <v>2.4342</v>
      </c>
      <c r="T143" s="1">
        <f>EXP((R143+S143)*LN(Q143))</f>
        <v>3.07112885990103</v>
      </c>
      <c r="U143" s="1">
        <v>0</v>
      </c>
      <c r="V143" s="76">
        <v>12.191156888489802</v>
      </c>
      <c r="W143" s="79">
        <v>-1.0549201679861442</v>
      </c>
      <c r="X143" s="82">
        <f>W143/(LN(I143))</f>
        <v>-0.9602297178607612</v>
      </c>
    </row>
    <row r="144" spans="1:24" ht="12.75">
      <c r="A144" s="23" t="s">
        <v>31</v>
      </c>
      <c r="B144" s="23" t="s">
        <v>99</v>
      </c>
      <c r="C144" s="23">
        <v>1</v>
      </c>
      <c r="D144" s="45">
        <v>38634</v>
      </c>
      <c r="E144" s="23" t="s">
        <v>93</v>
      </c>
      <c r="F144" s="26">
        <v>70</v>
      </c>
      <c r="G144" s="1" t="s">
        <v>55</v>
      </c>
      <c r="H144" s="23" t="s">
        <v>94</v>
      </c>
      <c r="I144" s="74"/>
      <c r="J144" s="77"/>
      <c r="K144" s="77"/>
      <c r="L144" s="77"/>
      <c r="M144" s="85">
        <v>0.4</v>
      </c>
      <c r="N144" s="85">
        <f>LN(M144)</f>
        <v>-0.916290731874155</v>
      </c>
      <c r="O144" s="85">
        <f>M144*N144</f>
        <v>-0.366516292749662</v>
      </c>
      <c r="P144" s="1" t="s">
        <v>55</v>
      </c>
      <c r="Q144" s="26">
        <f>F144/3.14129</f>
        <v>22.283838805076893</v>
      </c>
      <c r="R144" s="23">
        <v>-2.0127</v>
      </c>
      <c r="S144" s="23">
        <v>2.4342</v>
      </c>
      <c r="T144" s="1">
        <f>EXP((R144+S144)*LN(Q144))</f>
        <v>3.6997960847632414</v>
      </c>
      <c r="U144" s="1">
        <v>0</v>
      </c>
      <c r="V144" s="77"/>
      <c r="W144" s="80"/>
      <c r="X144" s="83"/>
    </row>
    <row r="145" spans="1:24" ht="12.75">
      <c r="A145" s="23" t="s">
        <v>31</v>
      </c>
      <c r="B145" s="23" t="s">
        <v>99</v>
      </c>
      <c r="C145" s="23">
        <v>1</v>
      </c>
      <c r="D145" s="45">
        <v>38634</v>
      </c>
      <c r="E145" s="23" t="s">
        <v>93</v>
      </c>
      <c r="F145" s="26">
        <v>57</v>
      </c>
      <c r="G145" s="1" t="s">
        <v>55</v>
      </c>
      <c r="H145" s="23" t="s">
        <v>94</v>
      </c>
      <c r="I145" s="74"/>
      <c r="J145" s="77"/>
      <c r="K145" s="77"/>
      <c r="L145" s="77"/>
      <c r="M145" s="87"/>
      <c r="N145" s="87"/>
      <c r="O145" s="87"/>
      <c r="P145" s="1" t="s">
        <v>55</v>
      </c>
      <c r="Q145" s="26">
        <f>F145/3.14129</f>
        <v>18.145411598419756</v>
      </c>
      <c r="R145" s="23">
        <v>-2.0127</v>
      </c>
      <c r="S145" s="23">
        <v>2.4342</v>
      </c>
      <c r="T145" s="1">
        <f>EXP((R145+S145)*LN(Q145))</f>
        <v>3.392893410483101</v>
      </c>
      <c r="U145" s="1">
        <v>0</v>
      </c>
      <c r="V145" s="77"/>
      <c r="W145" s="80"/>
      <c r="X145" s="83"/>
    </row>
    <row r="146" spans="1:24" ht="12.75">
      <c r="A146" s="23" t="s">
        <v>31</v>
      </c>
      <c r="B146" s="23" t="s">
        <v>99</v>
      </c>
      <c r="C146" s="23">
        <v>1</v>
      </c>
      <c r="D146" s="45">
        <v>38634</v>
      </c>
      <c r="E146" s="23" t="s">
        <v>73</v>
      </c>
      <c r="F146" s="26">
        <v>149</v>
      </c>
      <c r="G146" s="1" t="s">
        <v>55</v>
      </c>
      <c r="H146" s="23" t="s">
        <v>74</v>
      </c>
      <c r="I146" s="74"/>
      <c r="J146" s="77"/>
      <c r="K146" s="77"/>
      <c r="L146" s="77"/>
      <c r="M146" s="85">
        <v>0.4</v>
      </c>
      <c r="N146" s="85">
        <f>LN(M146)</f>
        <v>-0.916290731874155</v>
      </c>
      <c r="O146" s="85">
        <f>M146*N146</f>
        <v>-0.366516292749662</v>
      </c>
      <c r="P146" s="1" t="s">
        <v>55</v>
      </c>
      <c r="Q146" s="26">
        <f>F146/3.14129</f>
        <v>47.43274259937796</v>
      </c>
      <c r="R146" s="1">
        <v>-2.48</v>
      </c>
      <c r="S146" s="1">
        <v>2.4835</v>
      </c>
      <c r="T146" s="1">
        <f>EXP((R146+S146)*LN(Q146))</f>
        <v>1.0135992343709306</v>
      </c>
      <c r="U146" s="1">
        <v>0</v>
      </c>
      <c r="V146" s="77"/>
      <c r="W146" s="80"/>
      <c r="X146" s="83"/>
    </row>
    <row r="147" spans="1:24" ht="12.75">
      <c r="A147" s="23" t="s">
        <v>31</v>
      </c>
      <c r="B147" s="23" t="s">
        <v>99</v>
      </c>
      <c r="C147" s="23">
        <v>1</v>
      </c>
      <c r="D147" s="45">
        <v>38634</v>
      </c>
      <c r="E147" s="23" t="s">
        <v>73</v>
      </c>
      <c r="F147" s="26">
        <v>155</v>
      </c>
      <c r="G147" s="1" t="s">
        <v>55</v>
      </c>
      <c r="H147" s="23" t="s">
        <v>74</v>
      </c>
      <c r="I147" s="75"/>
      <c r="J147" s="78"/>
      <c r="K147" s="78"/>
      <c r="L147" s="78"/>
      <c r="M147" s="87"/>
      <c r="N147" s="87"/>
      <c r="O147" s="87"/>
      <c r="P147" s="1" t="s">
        <v>55</v>
      </c>
      <c r="Q147" s="26">
        <f>F147/3.14129</f>
        <v>49.34278592552741</v>
      </c>
      <c r="R147" s="1">
        <v>-2.48</v>
      </c>
      <c r="S147" s="1">
        <v>2.4835</v>
      </c>
      <c r="T147" s="1">
        <f>EXP((R147+S147)*LN(Q147))</f>
        <v>1.0137392989714988</v>
      </c>
      <c r="U147" s="1">
        <v>0</v>
      </c>
      <c r="V147" s="78"/>
      <c r="W147" s="81"/>
      <c r="X147" s="84"/>
    </row>
    <row r="148" spans="1:24" ht="12.75">
      <c r="A148" s="30"/>
      <c r="B148" s="30"/>
      <c r="C148" s="30"/>
      <c r="D148" s="46"/>
      <c r="E148" s="30"/>
      <c r="F148" s="32"/>
      <c r="G148" s="33"/>
      <c r="H148" s="30"/>
      <c r="I148" s="34"/>
      <c r="J148" s="35"/>
      <c r="K148" s="35"/>
      <c r="L148" s="35"/>
      <c r="M148" s="36"/>
      <c r="N148" s="37"/>
      <c r="O148" s="37"/>
      <c r="P148" s="33"/>
      <c r="Q148" s="32"/>
      <c r="R148" s="30"/>
      <c r="S148" s="30"/>
      <c r="T148" s="33"/>
      <c r="U148" s="33"/>
      <c r="V148" s="33"/>
      <c r="W148" s="33"/>
      <c r="X148" s="33"/>
    </row>
    <row r="149" spans="1:24" ht="12.75">
      <c r="A149" s="30"/>
      <c r="B149" s="30"/>
      <c r="C149" s="30"/>
      <c r="D149" s="46"/>
      <c r="E149" s="30"/>
      <c r="F149" s="32"/>
      <c r="G149" s="33"/>
      <c r="H149" s="30"/>
      <c r="I149" s="34"/>
      <c r="J149" s="35"/>
      <c r="K149" s="35"/>
      <c r="L149" s="35"/>
      <c r="M149" s="36">
        <f>SUM(M143:M148)</f>
        <v>1</v>
      </c>
      <c r="N149" s="37"/>
      <c r="O149" s="37">
        <f>SUM(O143:O148)</f>
        <v>-1.0549201679861442</v>
      </c>
      <c r="P149" s="33"/>
      <c r="Q149" s="32"/>
      <c r="R149" s="30"/>
      <c r="S149" s="30"/>
      <c r="T149" s="33"/>
      <c r="U149" s="33"/>
      <c r="V149" s="33"/>
      <c r="W149" s="33"/>
      <c r="X149" s="33"/>
    </row>
    <row r="150" spans="1:24" ht="12.75">
      <c r="A150" s="30"/>
      <c r="B150" s="30"/>
      <c r="C150" s="30"/>
      <c r="D150" s="46"/>
      <c r="E150" s="30"/>
      <c r="F150" s="32"/>
      <c r="G150" s="33"/>
      <c r="H150" s="30"/>
      <c r="I150" s="34"/>
      <c r="J150" s="35"/>
      <c r="K150" s="35"/>
      <c r="L150" s="35"/>
      <c r="M150" s="36"/>
      <c r="N150" s="37"/>
      <c r="O150" s="37"/>
      <c r="P150" s="33"/>
      <c r="Q150" s="32"/>
      <c r="R150" s="30"/>
      <c r="S150" s="30"/>
      <c r="T150" s="33"/>
      <c r="U150" s="33"/>
      <c r="V150" s="33"/>
      <c r="W150" s="33"/>
      <c r="X150" s="33"/>
    </row>
    <row r="151" spans="1:24" ht="12.75">
      <c r="A151" s="23" t="s">
        <v>10</v>
      </c>
      <c r="B151" s="23" t="s">
        <v>100</v>
      </c>
      <c r="C151" s="23">
        <v>1</v>
      </c>
      <c r="D151" s="45">
        <v>38652</v>
      </c>
      <c r="E151" s="23" t="s">
        <v>101</v>
      </c>
      <c r="F151" s="26">
        <v>53</v>
      </c>
      <c r="G151" s="28" t="s">
        <v>55</v>
      </c>
      <c r="H151" s="23" t="s">
        <v>102</v>
      </c>
      <c r="I151" s="73">
        <v>2</v>
      </c>
      <c r="J151" s="76">
        <v>2</v>
      </c>
      <c r="K151" s="76">
        <v>0</v>
      </c>
      <c r="L151" s="76">
        <v>3</v>
      </c>
      <c r="M151" s="85">
        <v>0.6666666666666666</v>
      </c>
      <c r="N151" s="85">
        <f>LN(M151)</f>
        <v>-0.40546510810816444</v>
      </c>
      <c r="O151" s="85">
        <f>M151*N151</f>
        <v>-0.2703100720721096</v>
      </c>
      <c r="P151" s="1" t="s">
        <v>55</v>
      </c>
      <c r="Q151" s="26">
        <f>F151/3.14129</f>
        <v>16.87204938098679</v>
      </c>
      <c r="R151" s="1">
        <v>-2.48</v>
      </c>
      <c r="S151" s="1">
        <v>2.4835</v>
      </c>
      <c r="T151" s="1">
        <f>EXP((R151+S151)*LN(Q151))</f>
        <v>1.0099388700261671</v>
      </c>
      <c r="U151" s="1">
        <v>0</v>
      </c>
      <c r="V151" s="76">
        <v>3.0284170117517704</v>
      </c>
      <c r="W151" s="79">
        <v>-0.6365141682948128</v>
      </c>
      <c r="X151" s="82">
        <f>W151/(LN(I151))</f>
        <v>-0.9182958340544894</v>
      </c>
    </row>
    <row r="152" spans="1:24" ht="12.75">
      <c r="A152" s="23" t="s">
        <v>10</v>
      </c>
      <c r="B152" s="23" t="s">
        <v>100</v>
      </c>
      <c r="C152" s="23">
        <v>1</v>
      </c>
      <c r="D152" s="45">
        <v>38652</v>
      </c>
      <c r="E152" s="23" t="s">
        <v>101</v>
      </c>
      <c r="F152" s="26">
        <v>54</v>
      </c>
      <c r="G152" s="28" t="s">
        <v>55</v>
      </c>
      <c r="H152" s="23" t="s">
        <v>102</v>
      </c>
      <c r="I152" s="74"/>
      <c r="J152" s="77"/>
      <c r="K152" s="77"/>
      <c r="L152" s="77"/>
      <c r="M152" s="87"/>
      <c r="N152" s="87"/>
      <c r="O152" s="87"/>
      <c r="P152" s="1" t="s">
        <v>55</v>
      </c>
      <c r="Q152" s="26">
        <f>F152/3.14129</f>
        <v>17.19038993534503</v>
      </c>
      <c r="R152" s="1">
        <v>-2.48</v>
      </c>
      <c r="S152" s="1">
        <v>2.4835</v>
      </c>
      <c r="T152" s="1">
        <f>EXP((R152+S152)*LN(Q152))</f>
        <v>1.0100049448784578</v>
      </c>
      <c r="U152" s="1">
        <v>0</v>
      </c>
      <c r="V152" s="77"/>
      <c r="W152" s="80"/>
      <c r="X152" s="83"/>
    </row>
    <row r="153" spans="1:24" ht="12.75">
      <c r="A153" s="23" t="s">
        <v>10</v>
      </c>
      <c r="B153" s="23" t="s">
        <v>100</v>
      </c>
      <c r="C153" s="23">
        <v>1</v>
      </c>
      <c r="D153" s="45">
        <v>38652</v>
      </c>
      <c r="E153" s="23" t="s">
        <v>103</v>
      </c>
      <c r="F153" s="26">
        <v>35</v>
      </c>
      <c r="G153" s="1" t="s">
        <v>55</v>
      </c>
      <c r="H153" s="23" t="s">
        <v>104</v>
      </c>
      <c r="I153" s="75"/>
      <c r="J153" s="78"/>
      <c r="K153" s="78"/>
      <c r="L153" s="78"/>
      <c r="M153" s="13">
        <v>0.3333333333333333</v>
      </c>
      <c r="N153" s="27">
        <f>LN(M153)</f>
        <v>-1.0986122886681098</v>
      </c>
      <c r="O153" s="27">
        <f>M153*N153</f>
        <v>-0.3662040962227032</v>
      </c>
      <c r="P153" s="1" t="s">
        <v>55</v>
      </c>
      <c r="Q153" s="26">
        <f>F153/3.14129</f>
        <v>11.141919402538447</v>
      </c>
      <c r="R153" s="1">
        <v>-2.48</v>
      </c>
      <c r="S153" s="1">
        <v>2.4835</v>
      </c>
      <c r="T153" s="1">
        <f>EXP((R153+S153)*LN(Q153))</f>
        <v>1.008473196847145</v>
      </c>
      <c r="U153" s="1">
        <v>0</v>
      </c>
      <c r="V153" s="78"/>
      <c r="W153" s="81"/>
      <c r="X153" s="84"/>
    </row>
    <row r="154" spans="1:24" ht="12.75">
      <c r="A154" s="30"/>
      <c r="B154" s="30"/>
      <c r="C154" s="30"/>
      <c r="D154" s="46"/>
      <c r="E154" s="30"/>
      <c r="F154" s="32"/>
      <c r="G154" s="33"/>
      <c r="H154" s="30"/>
      <c r="I154" s="34"/>
      <c r="J154" s="35"/>
      <c r="K154" s="35"/>
      <c r="L154" s="35"/>
      <c r="M154" s="36"/>
      <c r="N154" s="37"/>
      <c r="O154" s="37"/>
      <c r="P154" s="33"/>
      <c r="Q154" s="32"/>
      <c r="R154" s="30"/>
      <c r="S154" s="30"/>
      <c r="T154" s="33"/>
      <c r="U154" s="33"/>
      <c r="V154" s="33"/>
      <c r="W154" s="33"/>
      <c r="X154" s="33"/>
    </row>
    <row r="155" spans="1:24" ht="12.75">
      <c r="A155" s="30"/>
      <c r="B155" s="30"/>
      <c r="C155" s="30"/>
      <c r="D155" s="46"/>
      <c r="E155" s="30"/>
      <c r="F155" s="32"/>
      <c r="G155" s="33"/>
      <c r="H155" s="30"/>
      <c r="I155" s="34"/>
      <c r="J155" s="35"/>
      <c r="K155" s="35"/>
      <c r="L155" s="35"/>
      <c r="M155" s="36">
        <f>SUM(M151:M154)</f>
        <v>1</v>
      </c>
      <c r="N155" s="37"/>
      <c r="O155" s="37">
        <f>SUM(O151:O154)</f>
        <v>-0.6365141682948128</v>
      </c>
      <c r="P155" s="33"/>
      <c r="Q155" s="32"/>
      <c r="R155" s="30"/>
      <c r="S155" s="30"/>
      <c r="T155" s="33"/>
      <c r="U155" s="33"/>
      <c r="V155" s="33"/>
      <c r="W155" s="33"/>
      <c r="X155" s="33"/>
    </row>
    <row r="156" spans="1:24" ht="12.75">
      <c r="A156" s="30"/>
      <c r="B156" s="30"/>
      <c r="C156" s="30"/>
      <c r="D156" s="46"/>
      <c r="E156" s="30"/>
      <c r="F156" s="32"/>
      <c r="G156" s="33"/>
      <c r="H156" s="30"/>
      <c r="I156" s="34"/>
      <c r="J156" s="35"/>
      <c r="K156" s="35"/>
      <c r="L156" s="35"/>
      <c r="M156" s="36"/>
      <c r="N156" s="37"/>
      <c r="O156" s="37"/>
      <c r="P156" s="33"/>
      <c r="Q156" s="32"/>
      <c r="R156" s="30"/>
      <c r="S156" s="30"/>
      <c r="T156" s="33"/>
      <c r="U156" s="33"/>
      <c r="V156" s="33"/>
      <c r="W156" s="33"/>
      <c r="X156" s="33"/>
    </row>
    <row r="157" spans="1:24" ht="12.75">
      <c r="A157" s="23" t="s">
        <v>10</v>
      </c>
      <c r="B157" s="23" t="s">
        <v>16</v>
      </c>
      <c r="C157" s="23">
        <v>1</v>
      </c>
      <c r="D157" s="45">
        <v>38652</v>
      </c>
      <c r="E157" s="23" t="s">
        <v>105</v>
      </c>
      <c r="F157" s="26">
        <v>57</v>
      </c>
      <c r="G157" s="1" t="s">
        <v>86</v>
      </c>
      <c r="H157" s="23" t="s">
        <v>106</v>
      </c>
      <c r="I157" s="73">
        <v>4</v>
      </c>
      <c r="J157" s="76">
        <v>3</v>
      </c>
      <c r="K157" s="76">
        <v>1</v>
      </c>
      <c r="L157" s="76">
        <v>4</v>
      </c>
      <c r="M157" s="13">
        <v>0.25</v>
      </c>
      <c r="N157" s="27">
        <f>LN(M157)</f>
        <v>-1.3862943611198906</v>
      </c>
      <c r="O157" s="27">
        <f>M157*N157</f>
        <v>-0.34657359027997264</v>
      </c>
      <c r="P157" s="1" t="s">
        <v>86</v>
      </c>
      <c r="Q157" s="26">
        <f>F157/3.14129</f>
        <v>18.145411598419756</v>
      </c>
      <c r="R157" s="1">
        <v>-2.5356</v>
      </c>
      <c r="S157" s="1">
        <v>2.4349</v>
      </c>
      <c r="T157" s="1">
        <v>0</v>
      </c>
      <c r="U157" s="1">
        <f>EXP((R157+S157)*LN(Q157))</f>
        <v>0.7468651256530952</v>
      </c>
      <c r="V157" s="76">
        <v>13.628284428774926</v>
      </c>
      <c r="W157" s="79">
        <v>-1.3862943611198906</v>
      </c>
      <c r="X157" s="82">
        <f>W157/(LN(I157))</f>
        <v>-1</v>
      </c>
    </row>
    <row r="158" spans="1:24" ht="12.75">
      <c r="A158" s="23" t="s">
        <v>10</v>
      </c>
      <c r="B158" s="23" t="s">
        <v>16</v>
      </c>
      <c r="C158" s="23">
        <v>1</v>
      </c>
      <c r="D158" s="45">
        <v>38652</v>
      </c>
      <c r="E158" s="23" t="s">
        <v>57</v>
      </c>
      <c r="F158" s="26">
        <v>52</v>
      </c>
      <c r="G158" s="1" t="s">
        <v>55</v>
      </c>
      <c r="H158" s="23" t="s">
        <v>58</v>
      </c>
      <c r="I158" s="74"/>
      <c r="J158" s="77"/>
      <c r="K158" s="77"/>
      <c r="L158" s="77"/>
      <c r="M158" s="13">
        <v>0.25</v>
      </c>
      <c r="N158" s="27">
        <f>LN(M158)</f>
        <v>-1.3862943611198906</v>
      </c>
      <c r="O158" s="27">
        <f>M158*N158</f>
        <v>-0.34657359027997264</v>
      </c>
      <c r="P158" s="1" t="s">
        <v>55</v>
      </c>
      <c r="Q158" s="26">
        <f>F158/3.14129</f>
        <v>16.55370882662855</v>
      </c>
      <c r="R158" s="23">
        <v>-2.0127</v>
      </c>
      <c r="S158" s="23">
        <v>2.4342</v>
      </c>
      <c r="T158" s="1">
        <f>EXP((R158+S158)*LN(Q158))</f>
        <v>3.2641069031744054</v>
      </c>
      <c r="U158" s="1">
        <v>0</v>
      </c>
      <c r="V158" s="77"/>
      <c r="W158" s="80"/>
      <c r="X158" s="83"/>
    </row>
    <row r="159" spans="1:24" ht="12.75">
      <c r="A159" s="23" t="s">
        <v>10</v>
      </c>
      <c r="B159" s="23" t="s">
        <v>16</v>
      </c>
      <c r="C159" s="23">
        <v>1</v>
      </c>
      <c r="D159" s="45">
        <v>38652</v>
      </c>
      <c r="E159" s="23" t="s">
        <v>107</v>
      </c>
      <c r="F159" s="26">
        <v>47</v>
      </c>
      <c r="G159" s="28" t="s">
        <v>55</v>
      </c>
      <c r="H159" s="23" t="s">
        <v>108</v>
      </c>
      <c r="I159" s="74"/>
      <c r="J159" s="77"/>
      <c r="K159" s="77"/>
      <c r="L159" s="77"/>
      <c r="M159" s="13">
        <v>0.25</v>
      </c>
      <c r="N159" s="27">
        <f>LN(M159)</f>
        <v>-1.3862943611198906</v>
      </c>
      <c r="O159" s="27">
        <f>M159*N159</f>
        <v>-0.34657359027997264</v>
      </c>
      <c r="P159" s="1" t="s">
        <v>55</v>
      </c>
      <c r="Q159" s="26">
        <f>F159/3.14129</f>
        <v>14.962006054837342</v>
      </c>
      <c r="R159" s="1">
        <v>-2.48</v>
      </c>
      <c r="S159" s="1">
        <v>2.4835</v>
      </c>
      <c r="T159" s="1">
        <f>EXP((R159+S159)*LN(Q159))</f>
        <v>1.0095142748677404</v>
      </c>
      <c r="U159" s="1">
        <f>EXP((R159+S159)*LN(Q159))</f>
        <v>1.0095142748677404</v>
      </c>
      <c r="V159" s="77"/>
      <c r="W159" s="80"/>
      <c r="X159" s="83"/>
    </row>
    <row r="160" spans="1:24" ht="12.75">
      <c r="A160" s="23" t="s">
        <v>10</v>
      </c>
      <c r="B160" s="23" t="s">
        <v>16</v>
      </c>
      <c r="C160" s="23">
        <v>1</v>
      </c>
      <c r="D160" s="45">
        <v>38652</v>
      </c>
      <c r="E160" s="23" t="s">
        <v>71</v>
      </c>
      <c r="F160" s="26">
        <v>386</v>
      </c>
      <c r="G160" s="1" t="s">
        <v>55</v>
      </c>
      <c r="H160" s="23" t="s">
        <v>72</v>
      </c>
      <c r="I160" s="75"/>
      <c r="J160" s="78"/>
      <c r="K160" s="78"/>
      <c r="L160" s="78"/>
      <c r="M160" s="13">
        <v>0.25</v>
      </c>
      <c r="N160" s="27">
        <f>LN(M160)</f>
        <v>-1.3862943611198906</v>
      </c>
      <c r="O160" s="27">
        <f>M160*N160</f>
        <v>-0.34657359027997264</v>
      </c>
      <c r="P160" s="1" t="s">
        <v>55</v>
      </c>
      <c r="Q160" s="26">
        <f>F160/3.14129</f>
        <v>122.87945398228116</v>
      </c>
      <c r="R160" s="23">
        <v>-2.0127</v>
      </c>
      <c r="S160" s="23">
        <v>2.4342</v>
      </c>
      <c r="T160" s="1">
        <f>EXP((R160+S160)*LN(Q160))</f>
        <v>7.598283850211946</v>
      </c>
      <c r="U160" s="1">
        <v>0</v>
      </c>
      <c r="V160" s="78"/>
      <c r="W160" s="81"/>
      <c r="X160" s="84"/>
    </row>
    <row r="161" spans="1:24" ht="12.75">
      <c r="A161" s="30"/>
      <c r="B161" s="30"/>
      <c r="C161" s="30"/>
      <c r="D161" s="46"/>
      <c r="E161" s="30"/>
      <c r="F161" s="32"/>
      <c r="G161" s="33"/>
      <c r="H161" s="30"/>
      <c r="I161" s="34"/>
      <c r="J161" s="35"/>
      <c r="K161" s="35"/>
      <c r="L161" s="35"/>
      <c r="M161" s="36"/>
      <c r="N161" s="37"/>
      <c r="O161" s="37"/>
      <c r="P161" s="33"/>
      <c r="Q161" s="32"/>
      <c r="R161" s="30"/>
      <c r="S161" s="30"/>
      <c r="T161" s="33"/>
      <c r="U161" s="33"/>
      <c r="V161" s="33"/>
      <c r="W161" s="33"/>
      <c r="X161" s="33"/>
    </row>
    <row r="162" spans="1:24" ht="12.75">
      <c r="A162" s="30"/>
      <c r="B162" s="30"/>
      <c r="C162" s="30"/>
      <c r="D162" s="46"/>
      <c r="E162" s="30"/>
      <c r="F162" s="32"/>
      <c r="G162" s="33"/>
      <c r="H162" s="30"/>
      <c r="I162" s="34"/>
      <c r="J162" s="35"/>
      <c r="K162" s="35"/>
      <c r="L162" s="35"/>
      <c r="M162" s="36">
        <f>SUM(M157:M161)</f>
        <v>1</v>
      </c>
      <c r="N162" s="37"/>
      <c r="O162" s="37">
        <f>SUM(O157:O161)</f>
        <v>-1.3862943611198906</v>
      </c>
      <c r="P162" s="33"/>
      <c r="Q162" s="32"/>
      <c r="R162" s="30"/>
      <c r="S162" s="30"/>
      <c r="T162" s="33"/>
      <c r="U162" s="33"/>
      <c r="V162" s="33"/>
      <c r="W162" s="33"/>
      <c r="X162" s="33"/>
    </row>
    <row r="163" spans="1:24" ht="12.75">
      <c r="A163" s="30"/>
      <c r="B163" s="30"/>
      <c r="C163" s="30"/>
      <c r="D163" s="46"/>
      <c r="E163" s="30"/>
      <c r="F163" s="32"/>
      <c r="G163" s="33"/>
      <c r="H163" s="30"/>
      <c r="I163" s="34"/>
      <c r="J163" s="35"/>
      <c r="K163" s="35"/>
      <c r="L163" s="35"/>
      <c r="M163" s="36"/>
      <c r="N163" s="37"/>
      <c r="O163" s="37"/>
      <c r="P163" s="33"/>
      <c r="Q163" s="32"/>
      <c r="R163" s="30"/>
      <c r="S163" s="30"/>
      <c r="T163" s="33"/>
      <c r="U163" s="33"/>
      <c r="V163" s="33"/>
      <c r="W163" s="33"/>
      <c r="X163" s="33"/>
    </row>
    <row r="164" spans="1:24" ht="12.75">
      <c r="A164" s="23" t="s">
        <v>10</v>
      </c>
      <c r="B164" s="23" t="s">
        <v>109</v>
      </c>
      <c r="C164" s="23">
        <v>3</v>
      </c>
      <c r="D164" s="45">
        <v>38652</v>
      </c>
      <c r="E164" s="28" t="s">
        <v>110</v>
      </c>
      <c r="F164" s="26">
        <v>18.5</v>
      </c>
      <c r="G164" s="1" t="s">
        <v>86</v>
      </c>
      <c r="H164" s="23" t="s">
        <v>111</v>
      </c>
      <c r="I164" s="73">
        <v>3</v>
      </c>
      <c r="J164" s="76">
        <v>1</v>
      </c>
      <c r="K164" s="76">
        <v>2</v>
      </c>
      <c r="L164" s="76">
        <v>6</v>
      </c>
      <c r="M164" s="85">
        <v>0.6666666666666666</v>
      </c>
      <c r="N164" s="85">
        <f>LN(M164)</f>
        <v>-0.40546510810816444</v>
      </c>
      <c r="O164" s="85">
        <f>M164*N164</f>
        <v>-0.2703100720721096</v>
      </c>
      <c r="P164" s="1" t="s">
        <v>86</v>
      </c>
      <c r="Q164" s="26">
        <f aca="true" t="shared" si="10" ref="Q164:Q169">F164/3.14129</f>
        <v>5.8893002556274645</v>
      </c>
      <c r="R164" s="23">
        <v>-2.0127</v>
      </c>
      <c r="S164" s="23">
        <v>2.4342</v>
      </c>
      <c r="T164" s="1">
        <v>0</v>
      </c>
      <c r="U164" s="1">
        <f>EXP((R164+S164)*LN(Q164))</f>
        <v>2.111455087950244</v>
      </c>
      <c r="V164" s="76">
        <v>10.789386236016973</v>
      </c>
      <c r="W164" s="79">
        <v>-0.8675632284814612</v>
      </c>
      <c r="X164" s="82">
        <f>W164/(LN(I164))</f>
        <v>-0.7896900821428474</v>
      </c>
    </row>
    <row r="165" spans="1:24" ht="12.75">
      <c r="A165" s="23" t="s">
        <v>10</v>
      </c>
      <c r="B165" s="23" t="s">
        <v>109</v>
      </c>
      <c r="C165" s="23">
        <v>3</v>
      </c>
      <c r="D165" s="45">
        <v>38652</v>
      </c>
      <c r="E165" s="28" t="s">
        <v>110</v>
      </c>
      <c r="F165" s="26">
        <v>18.5</v>
      </c>
      <c r="G165" s="1" t="s">
        <v>86</v>
      </c>
      <c r="H165" s="23" t="s">
        <v>111</v>
      </c>
      <c r="I165" s="74"/>
      <c r="J165" s="77"/>
      <c r="K165" s="77"/>
      <c r="L165" s="77"/>
      <c r="M165" s="86"/>
      <c r="N165" s="86"/>
      <c r="O165" s="86"/>
      <c r="P165" s="1" t="s">
        <v>86</v>
      </c>
      <c r="Q165" s="26">
        <f t="shared" si="10"/>
        <v>5.8893002556274645</v>
      </c>
      <c r="R165" s="23">
        <v>-2.0127</v>
      </c>
      <c r="S165" s="23">
        <v>2.4342</v>
      </c>
      <c r="T165" s="1">
        <v>0</v>
      </c>
      <c r="U165" s="1">
        <f>EXP((R165+S165)*LN(Q165))</f>
        <v>2.111455087950244</v>
      </c>
      <c r="V165" s="77"/>
      <c r="W165" s="80"/>
      <c r="X165" s="83"/>
    </row>
    <row r="166" spans="1:24" ht="12.75">
      <c r="A166" s="23" t="s">
        <v>10</v>
      </c>
      <c r="B166" s="23" t="s">
        <v>109</v>
      </c>
      <c r="C166" s="23">
        <v>3</v>
      </c>
      <c r="D166" s="45">
        <v>38652</v>
      </c>
      <c r="E166" s="28" t="s">
        <v>110</v>
      </c>
      <c r="F166" s="26">
        <v>20</v>
      </c>
      <c r="G166" s="1" t="s">
        <v>86</v>
      </c>
      <c r="H166" s="23" t="s">
        <v>111</v>
      </c>
      <c r="I166" s="74"/>
      <c r="J166" s="77"/>
      <c r="K166" s="77"/>
      <c r="L166" s="77"/>
      <c r="M166" s="86"/>
      <c r="N166" s="86"/>
      <c r="O166" s="86"/>
      <c r="P166" s="1" t="s">
        <v>86</v>
      </c>
      <c r="Q166" s="26">
        <f t="shared" si="10"/>
        <v>6.366811087164827</v>
      </c>
      <c r="R166" s="23">
        <v>-2.0127</v>
      </c>
      <c r="S166" s="23">
        <v>2.4342</v>
      </c>
      <c r="T166" s="1">
        <v>0</v>
      </c>
      <c r="U166" s="1">
        <f>EXP((R166+S166)*LN(Q166))</f>
        <v>2.1819917679265597</v>
      </c>
      <c r="V166" s="77"/>
      <c r="W166" s="80"/>
      <c r="X166" s="83"/>
    </row>
    <row r="167" spans="1:24" ht="12.75">
      <c r="A167" s="23" t="s">
        <v>10</v>
      </c>
      <c r="B167" s="23" t="s">
        <v>109</v>
      </c>
      <c r="C167" s="23">
        <v>3</v>
      </c>
      <c r="D167" s="45">
        <v>38652</v>
      </c>
      <c r="E167" s="28" t="s">
        <v>110</v>
      </c>
      <c r="F167" s="26">
        <v>30.5</v>
      </c>
      <c r="G167" s="1" t="s">
        <v>86</v>
      </c>
      <c r="H167" s="23" t="s">
        <v>111</v>
      </c>
      <c r="I167" s="74"/>
      <c r="J167" s="77"/>
      <c r="K167" s="77"/>
      <c r="L167" s="77"/>
      <c r="M167" s="87"/>
      <c r="N167" s="87"/>
      <c r="O167" s="87"/>
      <c r="P167" s="1" t="s">
        <v>86</v>
      </c>
      <c r="Q167" s="26">
        <f t="shared" si="10"/>
        <v>9.70938690792636</v>
      </c>
      <c r="R167" s="23">
        <v>-2.0127</v>
      </c>
      <c r="S167" s="23">
        <v>2.4342</v>
      </c>
      <c r="T167" s="1">
        <v>0</v>
      </c>
      <c r="U167" s="1">
        <f>EXP((R167+S167)*LN(Q167))</f>
        <v>2.60676179253866</v>
      </c>
      <c r="V167" s="77"/>
      <c r="W167" s="80"/>
      <c r="X167" s="83"/>
    </row>
    <row r="168" spans="1:24" ht="12.75">
      <c r="A168" s="23" t="s">
        <v>10</v>
      </c>
      <c r="B168" s="23" t="s">
        <v>109</v>
      </c>
      <c r="C168" s="23">
        <v>3</v>
      </c>
      <c r="D168" s="45">
        <v>38652</v>
      </c>
      <c r="E168" s="28" t="s">
        <v>112</v>
      </c>
      <c r="F168" s="26">
        <v>12.3</v>
      </c>
      <c r="G168" s="1" t="s">
        <v>55</v>
      </c>
      <c r="H168" s="23" t="s">
        <v>113</v>
      </c>
      <c r="I168" s="74"/>
      <c r="J168" s="77"/>
      <c r="K168" s="77"/>
      <c r="L168" s="77"/>
      <c r="M168" s="13">
        <v>0.16666666666666666</v>
      </c>
      <c r="N168" s="27">
        <f>LN(M168)</f>
        <v>-1.791759469228055</v>
      </c>
      <c r="O168" s="27">
        <f>M168*N168</f>
        <v>-0.2986265782046758</v>
      </c>
      <c r="P168" s="1" t="s">
        <v>55</v>
      </c>
      <c r="Q168" s="26">
        <f t="shared" si="10"/>
        <v>3.915588818606369</v>
      </c>
      <c r="R168" s="23">
        <v>-2.0127</v>
      </c>
      <c r="S168" s="23">
        <v>2.4342</v>
      </c>
      <c r="T168" s="1">
        <f>EXP((R168+S168)*LN(Q168))</f>
        <v>1.777722499651266</v>
      </c>
      <c r="U168" s="1">
        <v>0</v>
      </c>
      <c r="V168" s="77"/>
      <c r="W168" s="80"/>
      <c r="X168" s="83"/>
    </row>
    <row r="169" spans="1:24" ht="12.75">
      <c r="A169" s="23" t="s">
        <v>10</v>
      </c>
      <c r="B169" s="23" t="s">
        <v>109</v>
      </c>
      <c r="C169" s="23">
        <v>3</v>
      </c>
      <c r="D169" s="45">
        <v>38652</v>
      </c>
      <c r="E169" s="28" t="s">
        <v>114</v>
      </c>
      <c r="F169" s="26">
        <v>40</v>
      </c>
      <c r="G169" s="1" t="s">
        <v>86</v>
      </c>
      <c r="H169" s="23" t="s">
        <v>115</v>
      </c>
      <c r="I169" s="75"/>
      <c r="J169" s="78"/>
      <c r="K169" s="78"/>
      <c r="L169" s="78"/>
      <c r="M169" s="13">
        <v>0.16666666666666666</v>
      </c>
      <c r="N169" s="27">
        <f>LN(M169)</f>
        <v>-1.791759469228055</v>
      </c>
      <c r="O169" s="27">
        <f>M169*N169</f>
        <v>-0.2986265782046758</v>
      </c>
      <c r="P169" s="1" t="s">
        <v>86</v>
      </c>
      <c r="Q169" s="26">
        <f t="shared" si="10"/>
        <v>12.733622174329653</v>
      </c>
      <c r="R169" s="23">
        <v>-20773</v>
      </c>
      <c r="S169" s="23">
        <v>2.3323</v>
      </c>
      <c r="T169" s="1">
        <v>0</v>
      </c>
      <c r="U169" s="1">
        <f>EXP((R169+S169)*LN(Q169))</f>
        <v>0</v>
      </c>
      <c r="V169" s="78"/>
      <c r="W169" s="81"/>
      <c r="X169" s="84"/>
    </row>
    <row r="170" spans="1:24" ht="12.75">
      <c r="A170" s="30"/>
      <c r="B170" s="30"/>
      <c r="C170" s="30"/>
      <c r="D170" s="46"/>
      <c r="E170" s="47"/>
      <c r="F170" s="32"/>
      <c r="G170" s="33"/>
      <c r="H170" s="30"/>
      <c r="I170" s="34"/>
      <c r="J170" s="35"/>
      <c r="K170" s="35"/>
      <c r="L170" s="35"/>
      <c r="M170" s="36"/>
      <c r="N170" s="37"/>
      <c r="O170" s="37"/>
      <c r="P170" s="33"/>
      <c r="Q170" s="32"/>
      <c r="R170" s="30"/>
      <c r="S170" s="30"/>
      <c r="T170" s="33"/>
      <c r="U170" s="33"/>
      <c r="V170" s="33"/>
      <c r="W170" s="33"/>
      <c r="X170" s="33"/>
    </row>
    <row r="171" spans="1:24" ht="12.75">
      <c r="A171" s="30"/>
      <c r="B171" s="30"/>
      <c r="C171" s="30"/>
      <c r="D171" s="46"/>
      <c r="E171" s="47"/>
      <c r="F171" s="32"/>
      <c r="G171" s="33"/>
      <c r="H171" s="30"/>
      <c r="I171" s="34"/>
      <c r="J171" s="35"/>
      <c r="K171" s="35"/>
      <c r="L171" s="35"/>
      <c r="M171" s="36">
        <f>SUM(M164:M170)</f>
        <v>0.9999999999999999</v>
      </c>
      <c r="N171" s="37"/>
      <c r="O171" s="37">
        <f>SUM(O164:O170)</f>
        <v>-0.8675632284814612</v>
      </c>
      <c r="P171" s="33"/>
      <c r="Q171" s="32"/>
      <c r="R171" s="30"/>
      <c r="S171" s="30"/>
      <c r="T171" s="33"/>
      <c r="U171" s="33"/>
      <c r="V171" s="33"/>
      <c r="W171" s="33"/>
      <c r="X171" s="33"/>
    </row>
    <row r="172" spans="1:24" ht="12.75">
      <c r="A172" s="30"/>
      <c r="B172" s="30"/>
      <c r="C172" s="30"/>
      <c r="D172" s="46"/>
      <c r="E172" s="47"/>
      <c r="F172" s="32"/>
      <c r="G172" s="33"/>
      <c r="H172" s="30"/>
      <c r="I172" s="34"/>
      <c r="J172" s="35"/>
      <c r="K172" s="35"/>
      <c r="L172" s="35"/>
      <c r="M172" s="36"/>
      <c r="N172" s="37"/>
      <c r="O172" s="37"/>
      <c r="P172" s="33"/>
      <c r="Q172" s="32"/>
      <c r="R172" s="30"/>
      <c r="S172" s="30"/>
      <c r="T172" s="33"/>
      <c r="U172" s="33"/>
      <c r="V172" s="33"/>
      <c r="W172" s="33"/>
      <c r="X172" s="33"/>
    </row>
    <row r="173" spans="1:24" ht="12.75">
      <c r="A173" s="23" t="s">
        <v>10</v>
      </c>
      <c r="B173" s="23" t="s">
        <v>92</v>
      </c>
      <c r="C173" s="23">
        <v>1</v>
      </c>
      <c r="D173" s="45">
        <v>38652</v>
      </c>
      <c r="E173" s="23" t="s">
        <v>105</v>
      </c>
      <c r="F173" s="26">
        <v>38</v>
      </c>
      <c r="G173" s="1" t="s">
        <v>86</v>
      </c>
      <c r="H173" s="23" t="s">
        <v>106</v>
      </c>
      <c r="I173" s="73">
        <v>3</v>
      </c>
      <c r="J173" s="76">
        <v>2</v>
      </c>
      <c r="K173" s="76">
        <v>1</v>
      </c>
      <c r="L173" s="76">
        <v>4</v>
      </c>
      <c r="M173" s="13">
        <v>0.25</v>
      </c>
      <c r="N173" s="27">
        <f>LN(M173)</f>
        <v>-1.3862943611198906</v>
      </c>
      <c r="O173" s="27">
        <f>M173*N173</f>
        <v>-0.34657359027997264</v>
      </c>
      <c r="P173" s="1" t="s">
        <v>86</v>
      </c>
      <c r="Q173" s="26">
        <f>F173/3.14129</f>
        <v>12.096941065613171</v>
      </c>
      <c r="R173" s="23">
        <v>-2.5356</v>
      </c>
      <c r="S173" s="23">
        <v>2.4349</v>
      </c>
      <c r="T173" s="1">
        <v>0</v>
      </c>
      <c r="U173" s="1">
        <f>EXP((R173+S173)*LN(Q173))</f>
        <v>0.7779909957583923</v>
      </c>
      <c r="V173" s="76">
        <v>3.576638301821953</v>
      </c>
      <c r="W173" s="79">
        <v>-1.0397207708399179</v>
      </c>
      <c r="X173" s="82">
        <f>W173/(LN(I173))</f>
        <v>-0.946394630357186</v>
      </c>
    </row>
    <row r="174" spans="1:24" ht="12.75">
      <c r="A174" s="23" t="s">
        <v>10</v>
      </c>
      <c r="B174" s="23" t="s">
        <v>92</v>
      </c>
      <c r="C174" s="23">
        <v>1</v>
      </c>
      <c r="D174" s="45">
        <v>38652</v>
      </c>
      <c r="E174" s="28" t="s">
        <v>67</v>
      </c>
      <c r="F174" s="26">
        <v>55</v>
      </c>
      <c r="G174" s="1" t="s">
        <v>55</v>
      </c>
      <c r="H174" s="23" t="s">
        <v>68</v>
      </c>
      <c r="I174" s="74"/>
      <c r="J174" s="77"/>
      <c r="K174" s="77"/>
      <c r="L174" s="77"/>
      <c r="M174" s="85">
        <v>0.5</v>
      </c>
      <c r="N174" s="85">
        <f>LN(M174)</f>
        <v>-0.6931471805599453</v>
      </c>
      <c r="O174" s="85">
        <f>M174*N174</f>
        <v>-0.34657359027997264</v>
      </c>
      <c r="P174" s="1" t="s">
        <v>55</v>
      </c>
      <c r="Q174" s="26">
        <f>F174/3.14129</f>
        <v>17.508730489703275</v>
      </c>
      <c r="R174" s="1">
        <v>-2.48</v>
      </c>
      <c r="S174" s="1">
        <v>2.4835</v>
      </c>
      <c r="T174" s="1">
        <f>EXP((R174+S174)*LN(Q174))</f>
        <v>1.0100698114841287</v>
      </c>
      <c r="U174" s="1">
        <v>0</v>
      </c>
      <c r="V174" s="77"/>
      <c r="W174" s="80"/>
      <c r="X174" s="83"/>
    </row>
    <row r="175" spans="1:24" ht="12.75">
      <c r="A175" s="23" t="s">
        <v>10</v>
      </c>
      <c r="B175" s="23" t="s">
        <v>92</v>
      </c>
      <c r="C175" s="23">
        <v>1</v>
      </c>
      <c r="D175" s="45">
        <v>38652</v>
      </c>
      <c r="E175" s="28" t="s">
        <v>67</v>
      </c>
      <c r="F175" s="26">
        <v>85</v>
      </c>
      <c r="G175" s="1" t="s">
        <v>55</v>
      </c>
      <c r="H175" s="23" t="s">
        <v>68</v>
      </c>
      <c r="I175" s="74"/>
      <c r="J175" s="77"/>
      <c r="K175" s="77"/>
      <c r="L175" s="77"/>
      <c r="M175" s="87"/>
      <c r="N175" s="87"/>
      <c r="O175" s="87"/>
      <c r="P175" s="1" t="s">
        <v>55</v>
      </c>
      <c r="Q175" s="26">
        <f>F175/3.14129</f>
        <v>27.058947120450515</v>
      </c>
      <c r="R175" s="1">
        <v>-2.48</v>
      </c>
      <c r="S175" s="1">
        <v>2.4835</v>
      </c>
      <c r="T175" s="1">
        <f>EXP((R175+S175)*LN(Q175))</f>
        <v>1.011609940214059</v>
      </c>
      <c r="U175" s="1">
        <v>0</v>
      </c>
      <c r="V175" s="77"/>
      <c r="W175" s="80"/>
      <c r="X175" s="83"/>
    </row>
    <row r="176" spans="1:24" ht="12.75">
      <c r="A176" s="23" t="s">
        <v>10</v>
      </c>
      <c r="B176" s="23" t="s">
        <v>92</v>
      </c>
      <c r="C176" s="23">
        <v>1</v>
      </c>
      <c r="D176" s="45">
        <v>38652</v>
      </c>
      <c r="E176" s="23" t="s">
        <v>116</v>
      </c>
      <c r="F176" s="26">
        <v>38.5</v>
      </c>
      <c r="G176" s="1" t="s">
        <v>55</v>
      </c>
      <c r="H176" s="23" t="s">
        <v>117</v>
      </c>
      <c r="I176" s="75"/>
      <c r="J176" s="78"/>
      <c r="K176" s="78"/>
      <c r="L176" s="78"/>
      <c r="M176" s="13">
        <v>0.25</v>
      </c>
      <c r="N176" s="27">
        <f>LN(M176)</f>
        <v>-1.3862943611198906</v>
      </c>
      <c r="O176" s="27">
        <f>M176*N176</f>
        <v>-0.34657359027997264</v>
      </c>
      <c r="P176" s="1" t="s">
        <v>55</v>
      </c>
      <c r="Q176" s="26">
        <f>F176/3.14129</f>
        <v>12.256111342792291</v>
      </c>
      <c r="R176" s="23">
        <v>-2.5356</v>
      </c>
      <c r="S176" s="23">
        <v>2.4349</v>
      </c>
      <c r="T176" s="1">
        <f>EXP((R176+S176)*LN(Q176))</f>
        <v>0.7769675543653732</v>
      </c>
      <c r="U176" s="1">
        <v>0</v>
      </c>
      <c r="V176" s="78"/>
      <c r="W176" s="81"/>
      <c r="X176" s="84"/>
    </row>
    <row r="177" spans="1:24" ht="12.75">
      <c r="A177" s="30"/>
      <c r="B177" s="30"/>
      <c r="C177" s="30"/>
      <c r="D177" s="46"/>
      <c r="E177" s="30"/>
      <c r="F177" s="32"/>
      <c r="G177" s="33"/>
      <c r="H177" s="30"/>
      <c r="I177" s="34"/>
      <c r="J177" s="35"/>
      <c r="K177" s="35"/>
      <c r="L177" s="35"/>
      <c r="M177" s="36"/>
      <c r="N177" s="37"/>
      <c r="O177" s="37"/>
      <c r="P177" s="33"/>
      <c r="Q177" s="32"/>
      <c r="R177" s="30"/>
      <c r="S177" s="30"/>
      <c r="T177" s="33"/>
      <c r="U177" s="33"/>
      <c r="V177" s="33"/>
      <c r="W177" s="33"/>
      <c r="X177" s="33"/>
    </row>
    <row r="178" spans="1:24" ht="12.75">
      <c r="A178" s="30"/>
      <c r="B178" s="30"/>
      <c r="C178" s="30"/>
      <c r="D178" s="46"/>
      <c r="E178" s="30"/>
      <c r="F178" s="32"/>
      <c r="G178" s="33"/>
      <c r="H178" s="30"/>
      <c r="I178" s="34"/>
      <c r="J178" s="35"/>
      <c r="K178" s="35"/>
      <c r="L178" s="35"/>
      <c r="M178" s="36">
        <f>SUM(M173:M177)</f>
        <v>1</v>
      </c>
      <c r="N178" s="37"/>
      <c r="O178" s="37">
        <f>SUM(O173:O177)</f>
        <v>-1.0397207708399179</v>
      </c>
      <c r="P178" s="33"/>
      <c r="Q178" s="32"/>
      <c r="R178" s="30"/>
      <c r="S178" s="30"/>
      <c r="T178" s="33"/>
      <c r="U178" s="33"/>
      <c r="V178" s="33"/>
      <c r="W178" s="33"/>
      <c r="X178" s="33" t="s">
        <v>118</v>
      </c>
    </row>
    <row r="179" spans="1:24" ht="12.75">
      <c r="A179" s="30"/>
      <c r="B179" s="30"/>
      <c r="C179" s="30"/>
      <c r="D179" s="46"/>
      <c r="E179" s="30"/>
      <c r="F179" s="32"/>
      <c r="G179" s="33"/>
      <c r="H179" s="30"/>
      <c r="I179" s="34"/>
      <c r="J179" s="35"/>
      <c r="K179" s="35"/>
      <c r="L179" s="35"/>
      <c r="M179" s="36"/>
      <c r="N179" s="37"/>
      <c r="O179" s="37"/>
      <c r="P179" s="33"/>
      <c r="Q179" s="32"/>
      <c r="R179" s="30"/>
      <c r="S179" s="30"/>
      <c r="T179" s="33"/>
      <c r="U179" s="33"/>
      <c r="V179" s="33"/>
      <c r="W179" s="33"/>
      <c r="X179" s="33"/>
    </row>
    <row r="180" spans="1:24" ht="12.75">
      <c r="A180" s="23" t="s">
        <v>15</v>
      </c>
      <c r="B180" s="23" t="s">
        <v>13</v>
      </c>
      <c r="C180" s="23">
        <v>1</v>
      </c>
      <c r="D180" s="45">
        <v>38652</v>
      </c>
      <c r="E180" s="28" t="s">
        <v>67</v>
      </c>
      <c r="F180" s="26">
        <v>155</v>
      </c>
      <c r="G180" s="1" t="s">
        <v>55</v>
      </c>
      <c r="H180" s="23" t="s">
        <v>68</v>
      </c>
      <c r="I180" s="73">
        <v>2</v>
      </c>
      <c r="J180" s="76">
        <v>2</v>
      </c>
      <c r="K180" s="76">
        <v>0</v>
      </c>
      <c r="L180" s="76">
        <v>2</v>
      </c>
      <c r="M180" s="13">
        <v>0.5</v>
      </c>
      <c r="N180" s="27">
        <f>LN(M180)</f>
        <v>-0.6931471805599453</v>
      </c>
      <c r="O180" s="27">
        <f>M180*N180</f>
        <v>-0.34657359027997264</v>
      </c>
      <c r="P180" s="1" t="s">
        <v>55</v>
      </c>
      <c r="Q180" s="26">
        <f>F180/3.14129</f>
        <v>49.34278592552741</v>
      </c>
      <c r="R180" s="1">
        <v>-2.48</v>
      </c>
      <c r="S180" s="1">
        <v>2.4835</v>
      </c>
      <c r="T180" s="1">
        <f>EXP((R180+S180)*LN(Q180))</f>
        <v>1.0137392989714988</v>
      </c>
      <c r="U180" s="1">
        <v>0</v>
      </c>
      <c r="V180" s="76">
        <v>5.541062803226964</v>
      </c>
      <c r="W180" s="79">
        <v>-0.6931471805599453</v>
      </c>
      <c r="X180" s="82">
        <f>W180/(LN(I180))</f>
        <v>-1</v>
      </c>
    </row>
    <row r="181" spans="1:24" ht="12.75" customHeight="1">
      <c r="A181" s="23" t="s">
        <v>15</v>
      </c>
      <c r="B181" s="23" t="s">
        <v>13</v>
      </c>
      <c r="C181" s="23">
        <v>1</v>
      </c>
      <c r="D181" s="45">
        <v>38652</v>
      </c>
      <c r="E181" s="23" t="s">
        <v>93</v>
      </c>
      <c r="F181" s="26">
        <v>113</v>
      </c>
      <c r="G181" s="1" t="s">
        <v>55</v>
      </c>
      <c r="H181" s="23" t="s">
        <v>94</v>
      </c>
      <c r="I181" s="75"/>
      <c r="J181" s="78"/>
      <c r="K181" s="78"/>
      <c r="L181" s="78"/>
      <c r="M181" s="13">
        <v>0.5</v>
      </c>
      <c r="N181" s="27">
        <f>LN(M181)</f>
        <v>-0.6931471805599453</v>
      </c>
      <c r="O181" s="27">
        <f>M181*N181</f>
        <v>-0.34657359027997264</v>
      </c>
      <c r="P181" s="1" t="s">
        <v>55</v>
      </c>
      <c r="Q181" s="26">
        <f>F181/3.14129</f>
        <v>35.972482642481275</v>
      </c>
      <c r="R181" s="23">
        <v>-2.0127</v>
      </c>
      <c r="S181" s="23">
        <v>2.4342</v>
      </c>
      <c r="T181" s="1">
        <f>EXP((R181+S181)*LN(Q181))</f>
        <v>4.527323504255465</v>
      </c>
      <c r="U181" s="1">
        <v>0</v>
      </c>
      <c r="V181" s="78"/>
      <c r="W181" s="81"/>
      <c r="X181" s="84"/>
    </row>
    <row r="182" spans="1:24" ht="12.75" customHeight="1">
      <c r="A182" s="30"/>
      <c r="B182" s="30"/>
      <c r="C182" s="30"/>
      <c r="D182" s="46"/>
      <c r="E182" s="30"/>
      <c r="F182" s="32"/>
      <c r="G182" s="33"/>
      <c r="H182" s="30"/>
      <c r="I182" s="34"/>
      <c r="J182" s="35"/>
      <c r="K182" s="35"/>
      <c r="L182" s="35"/>
      <c r="M182" s="36"/>
      <c r="N182" s="37"/>
      <c r="O182" s="37"/>
      <c r="P182" s="33"/>
      <c r="Q182" s="32"/>
      <c r="R182" s="30"/>
      <c r="S182" s="30"/>
      <c r="T182" s="33"/>
      <c r="U182" s="33"/>
      <c r="V182" s="33"/>
      <c r="W182" s="33"/>
      <c r="X182" s="33"/>
    </row>
    <row r="183" spans="1:24" ht="12.75" customHeight="1">
      <c r="A183" s="30"/>
      <c r="B183" s="30"/>
      <c r="C183" s="30"/>
      <c r="D183" s="46"/>
      <c r="E183" s="30"/>
      <c r="F183" s="32"/>
      <c r="G183" s="33"/>
      <c r="H183" s="30"/>
      <c r="I183" s="34"/>
      <c r="J183" s="35"/>
      <c r="K183" s="35"/>
      <c r="L183" s="35"/>
      <c r="M183" s="36">
        <f>SUM(M180:M182)</f>
        <v>1</v>
      </c>
      <c r="N183" s="37"/>
      <c r="O183" s="37">
        <f>SUM(O180:O182)</f>
        <v>-0.6931471805599453</v>
      </c>
      <c r="P183" s="33"/>
      <c r="Q183" s="32"/>
      <c r="R183" s="30"/>
      <c r="S183" s="30"/>
      <c r="T183" s="33"/>
      <c r="U183" s="33"/>
      <c r="V183" s="33"/>
      <c r="W183" s="33"/>
      <c r="X183" s="33"/>
    </row>
    <row r="184" spans="1:24" ht="12.75" customHeight="1">
      <c r="A184" s="30"/>
      <c r="B184" s="30"/>
      <c r="C184" s="30"/>
      <c r="D184" s="46"/>
      <c r="E184" s="30"/>
      <c r="F184" s="32"/>
      <c r="G184" s="33"/>
      <c r="H184" s="30"/>
      <c r="I184" s="34"/>
      <c r="J184" s="35"/>
      <c r="K184" s="35"/>
      <c r="L184" s="35"/>
      <c r="M184" s="36"/>
      <c r="N184" s="37"/>
      <c r="O184" s="37"/>
      <c r="P184" s="33"/>
      <c r="Q184" s="32"/>
      <c r="R184" s="30"/>
      <c r="S184" s="30"/>
      <c r="T184" s="33"/>
      <c r="U184" s="33"/>
      <c r="V184" s="33"/>
      <c r="W184" s="33"/>
      <c r="X184" s="33"/>
    </row>
    <row r="185" spans="1:24" ht="12.75">
      <c r="A185" s="23" t="s">
        <v>15</v>
      </c>
      <c r="B185" s="23" t="s">
        <v>119</v>
      </c>
      <c r="C185" s="23">
        <v>1</v>
      </c>
      <c r="D185" s="45">
        <v>38652</v>
      </c>
      <c r="E185" s="23" t="s">
        <v>120</v>
      </c>
      <c r="F185" s="26">
        <v>36.38</v>
      </c>
      <c r="G185" s="1" t="s">
        <v>55</v>
      </c>
      <c r="H185" s="23" t="s">
        <v>121</v>
      </c>
      <c r="I185" s="73">
        <v>2</v>
      </c>
      <c r="J185" s="76">
        <v>2</v>
      </c>
      <c r="K185" s="76">
        <v>0</v>
      </c>
      <c r="L185" s="76">
        <v>3</v>
      </c>
      <c r="M185" s="85">
        <v>0.6666666666666666</v>
      </c>
      <c r="N185" s="85">
        <f>LN(M185)</f>
        <v>-0.40546510810816444</v>
      </c>
      <c r="O185" s="85">
        <f>M185*N185</f>
        <v>-0.2703100720721096</v>
      </c>
      <c r="P185" s="1" t="s">
        <v>55</v>
      </c>
      <c r="Q185" s="26">
        <f>F185/3.14129</f>
        <v>11.58122936755282</v>
      </c>
      <c r="R185" s="1">
        <v>-2.48</v>
      </c>
      <c r="S185" s="1">
        <v>2.4835</v>
      </c>
      <c r="T185" s="1">
        <f>EXP((R185+S185)*LN(Q185))</f>
        <v>1.0086097018132296</v>
      </c>
      <c r="U185" s="1">
        <v>0</v>
      </c>
      <c r="V185" s="76">
        <v>5.338139912822198</v>
      </c>
      <c r="W185" s="79">
        <v>-0.6365141682948128</v>
      </c>
      <c r="X185" s="82">
        <f>W185/(LN(I185))</f>
        <v>-0.9182958340544894</v>
      </c>
    </row>
    <row r="186" spans="1:24" ht="12.75">
      <c r="A186" s="23" t="s">
        <v>15</v>
      </c>
      <c r="B186" s="23" t="s">
        <v>119</v>
      </c>
      <c r="C186" s="23">
        <v>1</v>
      </c>
      <c r="D186" s="45">
        <v>38652</v>
      </c>
      <c r="E186" s="23" t="s">
        <v>120</v>
      </c>
      <c r="F186" s="26">
        <v>37.19</v>
      </c>
      <c r="G186" s="1" t="s">
        <v>55</v>
      </c>
      <c r="H186" s="23" t="s">
        <v>121</v>
      </c>
      <c r="I186" s="74"/>
      <c r="J186" s="77"/>
      <c r="K186" s="77"/>
      <c r="L186" s="77"/>
      <c r="M186" s="87"/>
      <c r="N186" s="87"/>
      <c r="O186" s="87"/>
      <c r="P186" s="1" t="s">
        <v>55</v>
      </c>
      <c r="Q186" s="26">
        <f>F186/3.14129</f>
        <v>11.839085216582994</v>
      </c>
      <c r="R186" s="1">
        <v>-2.48</v>
      </c>
      <c r="S186" s="1">
        <v>2.4835</v>
      </c>
      <c r="T186" s="1">
        <f>EXP((R186+S186)*LN(Q186))</f>
        <v>1.008687440952796</v>
      </c>
      <c r="U186" s="1">
        <v>0</v>
      </c>
      <c r="V186" s="77"/>
      <c r="W186" s="80"/>
      <c r="X186" s="83"/>
    </row>
    <row r="187" spans="1:24" ht="12.75">
      <c r="A187" s="23" t="s">
        <v>15</v>
      </c>
      <c r="B187" s="23" t="s">
        <v>119</v>
      </c>
      <c r="C187" s="23">
        <v>1</v>
      </c>
      <c r="D187" s="45">
        <v>38652</v>
      </c>
      <c r="E187" s="23" t="s">
        <v>93</v>
      </c>
      <c r="F187" s="26">
        <v>54.17</v>
      </c>
      <c r="G187" s="1" t="s">
        <v>55</v>
      </c>
      <c r="H187" s="23" t="s">
        <v>94</v>
      </c>
      <c r="I187" s="75"/>
      <c r="J187" s="78"/>
      <c r="K187" s="78"/>
      <c r="L187" s="78"/>
      <c r="M187" s="13">
        <v>0.3333333333333333</v>
      </c>
      <c r="N187" s="27">
        <f>LN(M187)</f>
        <v>-1.0986122886681098</v>
      </c>
      <c r="O187" s="27">
        <f>M187*N187</f>
        <v>-0.3662040962227032</v>
      </c>
      <c r="P187" s="1" t="s">
        <v>55</v>
      </c>
      <c r="Q187" s="26">
        <f>F187/3.14129</f>
        <v>17.244507829585935</v>
      </c>
      <c r="R187" s="23">
        <v>-2.0127</v>
      </c>
      <c r="S187" s="23">
        <v>2.4342</v>
      </c>
      <c r="T187" s="1">
        <f>EXP((R187+S187)*LN(Q187))</f>
        <v>3.320842770056173</v>
      </c>
      <c r="U187" s="1">
        <v>0</v>
      </c>
      <c r="V187" s="78"/>
      <c r="W187" s="81"/>
      <c r="X187" s="84"/>
    </row>
    <row r="188" spans="1:24" ht="12.75">
      <c r="A188" s="30"/>
      <c r="B188" s="30"/>
      <c r="C188" s="30"/>
      <c r="D188" s="46"/>
      <c r="E188" s="30"/>
      <c r="F188" s="32"/>
      <c r="G188" s="33"/>
      <c r="H188" s="30"/>
      <c r="I188" s="34"/>
      <c r="J188" s="35"/>
      <c r="K188" s="35"/>
      <c r="L188" s="35"/>
      <c r="M188" s="36"/>
      <c r="N188" s="37"/>
      <c r="O188" s="37"/>
      <c r="P188" s="33"/>
      <c r="Q188" s="32"/>
      <c r="R188" s="30"/>
      <c r="S188" s="30"/>
      <c r="T188" s="33"/>
      <c r="U188" s="33"/>
      <c r="V188" s="33"/>
      <c r="W188" s="33"/>
      <c r="X188" s="33"/>
    </row>
    <row r="189" spans="1:24" ht="12.75">
      <c r="A189" s="30"/>
      <c r="B189" s="30"/>
      <c r="C189" s="30"/>
      <c r="D189" s="46"/>
      <c r="E189" s="30"/>
      <c r="F189" s="32"/>
      <c r="G189" s="33"/>
      <c r="H189" s="30"/>
      <c r="I189" s="34"/>
      <c r="J189" s="35"/>
      <c r="K189" s="35"/>
      <c r="L189" s="35"/>
      <c r="M189" s="36">
        <f>SUM(M185:M188)</f>
        <v>1</v>
      </c>
      <c r="N189" s="37"/>
      <c r="O189" s="37">
        <f>SUM(O185:O188)</f>
        <v>-0.6365141682948128</v>
      </c>
      <c r="P189" s="33"/>
      <c r="Q189" s="32"/>
      <c r="R189" s="30"/>
      <c r="S189" s="30"/>
      <c r="T189" s="33"/>
      <c r="U189" s="33"/>
      <c r="V189" s="33"/>
      <c r="W189" s="33"/>
      <c r="X189" s="33"/>
    </row>
    <row r="190" spans="1:24" ht="12.75">
      <c r="A190" s="30"/>
      <c r="B190" s="30"/>
      <c r="C190" s="30"/>
      <c r="D190" s="46"/>
      <c r="E190" s="30"/>
      <c r="F190" s="32"/>
      <c r="G190" s="33"/>
      <c r="H190" s="30"/>
      <c r="I190" s="34"/>
      <c r="J190" s="35"/>
      <c r="K190" s="35"/>
      <c r="L190" s="35"/>
      <c r="M190" s="36"/>
      <c r="N190" s="37"/>
      <c r="O190" s="37"/>
      <c r="P190" s="33"/>
      <c r="Q190" s="32"/>
      <c r="R190" s="30"/>
      <c r="S190" s="30"/>
      <c r="T190" s="33"/>
      <c r="U190" s="33"/>
      <c r="V190" s="33"/>
      <c r="W190" s="33"/>
      <c r="X190" s="33"/>
    </row>
    <row r="191" spans="1:24" ht="12.75">
      <c r="A191" s="23" t="s">
        <v>15</v>
      </c>
      <c r="B191" s="22" t="s">
        <v>64</v>
      </c>
      <c r="C191" s="22">
        <v>1</v>
      </c>
      <c r="D191" s="45">
        <v>38652</v>
      </c>
      <c r="E191" s="28" t="s">
        <v>61</v>
      </c>
      <c r="F191" s="40">
        <v>13</v>
      </c>
      <c r="G191" s="1" t="s">
        <v>55</v>
      </c>
      <c r="H191" s="23" t="s">
        <v>17</v>
      </c>
      <c r="I191" s="73">
        <v>2</v>
      </c>
      <c r="J191" s="76">
        <v>2</v>
      </c>
      <c r="K191" s="76">
        <v>0</v>
      </c>
      <c r="L191" s="76">
        <v>3</v>
      </c>
      <c r="M191" s="41">
        <v>0.3333333333333333</v>
      </c>
      <c r="N191" s="27">
        <f>LN(M191)</f>
        <v>-1.0986122886681098</v>
      </c>
      <c r="O191" s="27">
        <f>M191*N191</f>
        <v>-0.3662040962227032</v>
      </c>
      <c r="P191" s="1" t="s">
        <v>55</v>
      </c>
      <c r="Q191" s="26">
        <f>F191/3.14129</f>
        <v>4.138427206657138</v>
      </c>
      <c r="R191" s="1">
        <v>-2.48</v>
      </c>
      <c r="S191" s="1">
        <v>2.4835</v>
      </c>
      <c r="T191" s="1">
        <f>EXP((R191+S191)*LN(Q191))</f>
        <v>1.0049834817924859</v>
      </c>
      <c r="U191" s="1">
        <v>0</v>
      </c>
      <c r="V191" s="76">
        <v>9.220649602888635</v>
      </c>
      <c r="W191" s="79">
        <v>-0.6365141682948128</v>
      </c>
      <c r="X191" s="82">
        <f>W191/(LN(I191))</f>
        <v>-0.9182958340544894</v>
      </c>
    </row>
    <row r="192" spans="1:24" ht="12.75">
      <c r="A192" s="23" t="s">
        <v>15</v>
      </c>
      <c r="B192" s="22" t="s">
        <v>64</v>
      </c>
      <c r="C192" s="22">
        <v>1</v>
      </c>
      <c r="D192" s="45">
        <v>38652</v>
      </c>
      <c r="E192" s="23" t="s">
        <v>93</v>
      </c>
      <c r="F192" s="40">
        <v>53</v>
      </c>
      <c r="G192" s="1" t="s">
        <v>55</v>
      </c>
      <c r="H192" s="23" t="s">
        <v>94</v>
      </c>
      <c r="I192" s="74"/>
      <c r="J192" s="77"/>
      <c r="K192" s="77"/>
      <c r="L192" s="77"/>
      <c r="M192" s="85">
        <v>0.6666666666666666</v>
      </c>
      <c r="N192" s="85">
        <f>LN(M192)</f>
        <v>-0.40546510810816444</v>
      </c>
      <c r="O192" s="85">
        <f>M192*N192</f>
        <v>-0.2703100720721096</v>
      </c>
      <c r="P192" s="1" t="s">
        <v>55</v>
      </c>
      <c r="Q192" s="26">
        <f>F192/3.14129</f>
        <v>16.87204938098679</v>
      </c>
      <c r="R192" s="23">
        <v>-2.0127</v>
      </c>
      <c r="S192" s="23">
        <v>2.4342</v>
      </c>
      <c r="T192" s="1">
        <f>EXP((R192+S192)*LN(Q192))</f>
        <v>3.29041929828428</v>
      </c>
      <c r="U192" s="1">
        <v>0</v>
      </c>
      <c r="V192" s="77"/>
      <c r="W192" s="80"/>
      <c r="X192" s="83"/>
    </row>
    <row r="193" spans="1:24" ht="12.75">
      <c r="A193" s="23" t="s">
        <v>15</v>
      </c>
      <c r="B193" s="22" t="s">
        <v>64</v>
      </c>
      <c r="C193" s="22">
        <v>1</v>
      </c>
      <c r="D193" s="45">
        <v>38652</v>
      </c>
      <c r="E193" s="23" t="s">
        <v>93</v>
      </c>
      <c r="F193" s="40">
        <v>138</v>
      </c>
      <c r="G193" s="1" t="s">
        <v>55</v>
      </c>
      <c r="H193" s="23" t="s">
        <v>94</v>
      </c>
      <c r="I193" s="75"/>
      <c r="J193" s="78"/>
      <c r="K193" s="78"/>
      <c r="L193" s="78"/>
      <c r="M193" s="87"/>
      <c r="N193" s="87"/>
      <c r="O193" s="87"/>
      <c r="P193" s="1" t="s">
        <v>55</v>
      </c>
      <c r="Q193" s="26">
        <f>F193/3.14129</f>
        <v>43.930996501437306</v>
      </c>
      <c r="R193" s="23">
        <v>-2.0127</v>
      </c>
      <c r="S193" s="23">
        <v>2.4342</v>
      </c>
      <c r="T193" s="1">
        <f>EXP((R193+S193)*LN(Q193))</f>
        <v>4.925246822811868</v>
      </c>
      <c r="U193" s="1">
        <v>0</v>
      </c>
      <c r="V193" s="78"/>
      <c r="W193" s="81"/>
      <c r="X193" s="84"/>
    </row>
    <row r="194" spans="1:24" ht="12.75">
      <c r="A194" s="30"/>
      <c r="B194" s="29"/>
      <c r="C194" s="29"/>
      <c r="D194" s="46"/>
      <c r="E194" s="30"/>
      <c r="F194" s="43"/>
      <c r="G194" s="33"/>
      <c r="H194" s="30"/>
      <c r="I194" s="34"/>
      <c r="J194" s="35"/>
      <c r="K194" s="35"/>
      <c r="L194" s="35"/>
      <c r="M194" s="44"/>
      <c r="N194" s="37"/>
      <c r="O194" s="37"/>
      <c r="P194" s="33"/>
      <c r="Q194" s="32"/>
      <c r="R194" s="30"/>
      <c r="S194" s="30"/>
      <c r="T194" s="33"/>
      <c r="U194" s="33"/>
      <c r="V194" s="33"/>
      <c r="W194" s="33"/>
      <c r="X194" s="33"/>
    </row>
    <row r="195" spans="1:24" ht="12.75">
      <c r="A195" s="30"/>
      <c r="B195" s="29"/>
      <c r="C195" s="29"/>
      <c r="D195" s="46"/>
      <c r="E195" s="30"/>
      <c r="F195" s="43"/>
      <c r="G195" s="33"/>
      <c r="H195" s="30"/>
      <c r="I195" s="34"/>
      <c r="J195" s="35"/>
      <c r="K195" s="35"/>
      <c r="L195" s="35"/>
      <c r="M195" s="44">
        <f>SUM(M191:M194)</f>
        <v>1</v>
      </c>
      <c r="N195" s="37"/>
      <c r="O195" s="37">
        <f>SUM(O191:O194)</f>
        <v>-0.6365141682948128</v>
      </c>
      <c r="P195" s="33"/>
      <c r="Q195" s="32"/>
      <c r="R195" s="30"/>
      <c r="S195" s="30"/>
      <c r="T195" s="33"/>
      <c r="U195" s="33"/>
      <c r="V195" s="33"/>
      <c r="W195" s="33"/>
      <c r="X195" s="33"/>
    </row>
    <row r="196" spans="1:24" ht="12.75">
      <c r="A196" s="30"/>
      <c r="B196" s="29"/>
      <c r="C196" s="29"/>
      <c r="D196" s="46"/>
      <c r="E196" s="30"/>
      <c r="F196" s="43"/>
      <c r="G196" s="33"/>
      <c r="H196" s="30"/>
      <c r="I196" s="34"/>
      <c r="J196" s="35"/>
      <c r="K196" s="35"/>
      <c r="L196" s="35"/>
      <c r="M196" s="44"/>
      <c r="N196" s="37"/>
      <c r="O196" s="37"/>
      <c r="P196" s="33"/>
      <c r="Q196" s="32"/>
      <c r="R196" s="30"/>
      <c r="S196" s="30"/>
      <c r="T196" s="33"/>
      <c r="U196" s="33"/>
      <c r="V196" s="33"/>
      <c r="W196" s="33"/>
      <c r="X196" s="33"/>
    </row>
    <row r="197" spans="1:24" ht="12.75">
      <c r="A197" s="23" t="s">
        <v>15</v>
      </c>
      <c r="B197" s="23" t="s">
        <v>97</v>
      </c>
      <c r="C197" s="23">
        <v>1</v>
      </c>
      <c r="D197" s="45">
        <v>38653</v>
      </c>
      <c r="E197" s="23" t="s">
        <v>88</v>
      </c>
      <c r="F197" s="26">
        <v>142</v>
      </c>
      <c r="G197" s="1" t="s">
        <v>86</v>
      </c>
      <c r="H197" s="23" t="s">
        <v>89</v>
      </c>
      <c r="I197" s="73">
        <v>1</v>
      </c>
      <c r="J197" s="76">
        <v>0</v>
      </c>
      <c r="K197" s="76">
        <v>1</v>
      </c>
      <c r="L197" s="76">
        <v>3</v>
      </c>
      <c r="M197" s="85">
        <v>1</v>
      </c>
      <c r="N197" s="85">
        <f>LN(M197)</f>
        <v>0</v>
      </c>
      <c r="O197" s="85">
        <f>M197*N197</f>
        <v>0</v>
      </c>
      <c r="P197" s="1" t="s">
        <v>86</v>
      </c>
      <c r="Q197" s="26">
        <f>F197/3.14129</f>
        <v>45.204358718870274</v>
      </c>
      <c r="R197" s="23">
        <v>-2.0127</v>
      </c>
      <c r="S197" s="23">
        <v>2.4342</v>
      </c>
      <c r="T197" s="1">
        <v>0</v>
      </c>
      <c r="U197" s="1">
        <f>EXP((R197+S197)*LN(Q197))</f>
        <v>4.984923544378203</v>
      </c>
      <c r="V197" s="76">
        <v>14.65071779447278</v>
      </c>
      <c r="W197" s="79">
        <v>0</v>
      </c>
      <c r="X197" s="82" t="e">
        <f>W197/(LN(I197))</f>
        <v>#DIV/0!</v>
      </c>
    </row>
    <row r="198" spans="1:24" ht="12.75">
      <c r="A198" s="23" t="s">
        <v>15</v>
      </c>
      <c r="B198" s="23" t="s">
        <v>97</v>
      </c>
      <c r="C198" s="23">
        <v>1</v>
      </c>
      <c r="D198" s="45">
        <v>38653</v>
      </c>
      <c r="E198" s="23" t="s">
        <v>88</v>
      </c>
      <c r="F198" s="26">
        <v>111</v>
      </c>
      <c r="G198" s="1" t="s">
        <v>86</v>
      </c>
      <c r="H198" s="23" t="s">
        <v>89</v>
      </c>
      <c r="I198" s="74"/>
      <c r="J198" s="77"/>
      <c r="K198" s="77"/>
      <c r="L198" s="77"/>
      <c r="M198" s="86"/>
      <c r="N198" s="86"/>
      <c r="O198" s="86"/>
      <c r="P198" s="1" t="s">
        <v>86</v>
      </c>
      <c r="Q198" s="26">
        <f>F198/3.14129</f>
        <v>35.33580153376479</v>
      </c>
      <c r="R198" s="23">
        <v>-2.0127</v>
      </c>
      <c r="S198" s="23">
        <v>2.4342</v>
      </c>
      <c r="T198" s="1">
        <v>0</v>
      </c>
      <c r="U198" s="1">
        <f>EXP((R198+S198)*LN(Q198))</f>
        <v>4.493374332574559</v>
      </c>
      <c r="V198" s="77"/>
      <c r="W198" s="80"/>
      <c r="X198" s="83"/>
    </row>
    <row r="199" spans="1:24" ht="12.75">
      <c r="A199" s="23" t="s">
        <v>15</v>
      </c>
      <c r="B199" s="23" t="s">
        <v>97</v>
      </c>
      <c r="C199" s="23">
        <v>1</v>
      </c>
      <c r="D199" s="45">
        <v>38653</v>
      </c>
      <c r="E199" s="23" t="s">
        <v>88</v>
      </c>
      <c r="F199" s="26">
        <v>155</v>
      </c>
      <c r="G199" s="1" t="s">
        <v>86</v>
      </c>
      <c r="H199" s="23" t="s">
        <v>89</v>
      </c>
      <c r="I199" s="75"/>
      <c r="J199" s="78"/>
      <c r="K199" s="78"/>
      <c r="L199" s="78"/>
      <c r="M199" s="87"/>
      <c r="N199" s="87"/>
      <c r="O199" s="87"/>
      <c r="P199" s="1" t="s">
        <v>86</v>
      </c>
      <c r="Q199" s="26">
        <f>F199/3.14129</f>
        <v>49.34278592552741</v>
      </c>
      <c r="R199" s="23">
        <v>-2.0127</v>
      </c>
      <c r="S199" s="23">
        <v>2.4342</v>
      </c>
      <c r="T199" s="1">
        <v>0</v>
      </c>
      <c r="U199" s="1">
        <f>EXP((R199+S199)*LN(Q199))</f>
        <v>5.172419917520017</v>
      </c>
      <c r="V199" s="78"/>
      <c r="W199" s="81"/>
      <c r="X199" s="84"/>
    </row>
    <row r="200" spans="1:24" ht="12.75">
      <c r="A200" s="30"/>
      <c r="B200" s="30"/>
      <c r="C200" s="30"/>
      <c r="D200" s="46"/>
      <c r="E200" s="30"/>
      <c r="F200" s="32"/>
      <c r="G200" s="33"/>
      <c r="H200" s="30"/>
      <c r="I200" s="34"/>
      <c r="J200" s="35"/>
      <c r="K200" s="35"/>
      <c r="L200" s="35"/>
      <c r="M200" s="36"/>
      <c r="N200" s="37"/>
      <c r="O200" s="37"/>
      <c r="P200" s="33"/>
      <c r="Q200" s="32"/>
      <c r="R200" s="30"/>
      <c r="S200" s="30"/>
      <c r="T200" s="33"/>
      <c r="U200" s="33"/>
      <c r="V200" s="33"/>
      <c r="W200" s="33"/>
      <c r="X200" s="33"/>
    </row>
    <row r="201" spans="1:24" ht="12.75">
      <c r="A201" s="30"/>
      <c r="B201" s="30"/>
      <c r="C201" s="30"/>
      <c r="D201" s="46"/>
      <c r="E201" s="30"/>
      <c r="F201" s="32"/>
      <c r="G201" s="33"/>
      <c r="H201" s="30"/>
      <c r="I201" s="34"/>
      <c r="J201" s="35"/>
      <c r="K201" s="35"/>
      <c r="L201" s="35"/>
      <c r="M201" s="36">
        <f>SUM(M197:M200)</f>
        <v>1</v>
      </c>
      <c r="N201" s="37"/>
      <c r="O201" s="37">
        <f>SUM(O197:O200)</f>
        <v>0</v>
      </c>
      <c r="P201" s="33"/>
      <c r="Q201" s="32"/>
      <c r="R201" s="30"/>
      <c r="S201" s="30"/>
      <c r="T201" s="33"/>
      <c r="U201" s="33"/>
      <c r="V201" s="33"/>
      <c r="W201" s="33"/>
      <c r="X201" s="33"/>
    </row>
    <row r="202" spans="1:24" ht="12.75">
      <c r="A202" s="30"/>
      <c r="B202" s="30"/>
      <c r="C202" s="30"/>
      <c r="D202" s="46"/>
      <c r="E202" s="30"/>
      <c r="F202" s="32"/>
      <c r="G202" s="33"/>
      <c r="H202" s="30"/>
      <c r="I202" s="34"/>
      <c r="J202" s="35"/>
      <c r="K202" s="35"/>
      <c r="L202" s="35"/>
      <c r="M202" s="36"/>
      <c r="N202" s="37"/>
      <c r="O202" s="37"/>
      <c r="P202" s="33"/>
      <c r="Q202" s="32"/>
      <c r="R202" s="30"/>
      <c r="S202" s="30"/>
      <c r="T202" s="33"/>
      <c r="U202" s="33"/>
      <c r="V202" s="33"/>
      <c r="W202" s="33"/>
      <c r="X202" s="33"/>
    </row>
    <row r="203" spans="1:105" s="54" customFormat="1" ht="12.75">
      <c r="A203" s="23" t="s">
        <v>15</v>
      </c>
      <c r="B203" s="25" t="s">
        <v>98</v>
      </c>
      <c r="C203" s="25">
        <v>1</v>
      </c>
      <c r="D203" s="45">
        <v>38653</v>
      </c>
      <c r="E203" s="28" t="s">
        <v>122</v>
      </c>
      <c r="F203" s="1">
        <v>45</v>
      </c>
      <c r="G203" s="28" t="s">
        <v>55</v>
      </c>
      <c r="H203" s="1" t="s">
        <v>123</v>
      </c>
      <c r="I203" s="88">
        <v>4</v>
      </c>
      <c r="J203" s="91">
        <v>2</v>
      </c>
      <c r="K203" s="91">
        <v>2</v>
      </c>
      <c r="L203" s="91">
        <v>4</v>
      </c>
      <c r="M203" s="11">
        <v>0.25</v>
      </c>
      <c r="N203" s="27">
        <f>LN(M203)</f>
        <v>-1.3862943611198906</v>
      </c>
      <c r="O203" s="27">
        <f>M203*N203</f>
        <v>-0.34657359027997264</v>
      </c>
      <c r="P203" s="1" t="s">
        <v>55</v>
      </c>
      <c r="Q203" s="26">
        <f>F203/3.14129</f>
        <v>14.32532494612086</v>
      </c>
      <c r="R203" s="1">
        <v>-2.48</v>
      </c>
      <c r="S203" s="1">
        <v>2.4835</v>
      </c>
      <c r="T203" s="1">
        <f>EXP((R203+S203)*LN(Q203))</f>
        <v>1.0093606406150757</v>
      </c>
      <c r="U203" s="1">
        <v>0</v>
      </c>
      <c r="V203" s="91">
        <v>7.738458894958683</v>
      </c>
      <c r="W203" s="97">
        <v>-1.3862943611198906</v>
      </c>
      <c r="X203" s="82">
        <f>W203/(LN(4))</f>
        <v>-1</v>
      </c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</row>
    <row r="204" spans="1:105" s="54" customFormat="1" ht="12.75">
      <c r="A204" s="23" t="s">
        <v>15</v>
      </c>
      <c r="B204" s="25" t="s">
        <v>98</v>
      </c>
      <c r="C204" s="25">
        <v>1</v>
      </c>
      <c r="D204" s="45">
        <v>38653</v>
      </c>
      <c r="E204" s="28" t="s">
        <v>124</v>
      </c>
      <c r="F204" s="1">
        <v>55</v>
      </c>
      <c r="G204" s="28" t="s">
        <v>86</v>
      </c>
      <c r="H204" s="1" t="s">
        <v>125</v>
      </c>
      <c r="I204" s="77"/>
      <c r="J204" s="77"/>
      <c r="K204" s="77"/>
      <c r="L204" s="77"/>
      <c r="M204" s="11">
        <v>0.25</v>
      </c>
      <c r="N204" s="27">
        <f>LN(M204)</f>
        <v>-1.3862943611198906</v>
      </c>
      <c r="O204" s="27">
        <f>M204*N204</f>
        <v>-0.34657359027997264</v>
      </c>
      <c r="P204" s="1" t="s">
        <v>86</v>
      </c>
      <c r="Q204" s="26">
        <f>F204/3.14129</f>
        <v>17.508730489703275</v>
      </c>
      <c r="R204" s="1">
        <v>-2.48</v>
      </c>
      <c r="S204" s="1">
        <v>2.4835</v>
      </c>
      <c r="T204" s="54">
        <v>0</v>
      </c>
      <c r="U204" s="1">
        <f>EXP((R204+S204)*LN(Q204))</f>
        <v>1.0100698114841287</v>
      </c>
      <c r="V204" s="92"/>
      <c r="W204" s="98"/>
      <c r="X204" s="83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</row>
    <row r="205" spans="1:105" s="54" customFormat="1" ht="12.75">
      <c r="A205" s="23" t="s">
        <v>15</v>
      </c>
      <c r="B205" s="25" t="s">
        <v>98</v>
      </c>
      <c r="C205" s="25">
        <v>1</v>
      </c>
      <c r="D205" s="45">
        <v>38653</v>
      </c>
      <c r="E205" s="28" t="s">
        <v>126</v>
      </c>
      <c r="F205" s="1">
        <v>70</v>
      </c>
      <c r="G205" s="28" t="s">
        <v>55</v>
      </c>
      <c r="H205" s="1" t="s">
        <v>68</v>
      </c>
      <c r="I205" s="77"/>
      <c r="J205" s="77"/>
      <c r="K205" s="77"/>
      <c r="L205" s="77"/>
      <c r="M205" s="11">
        <v>0.25</v>
      </c>
      <c r="N205" s="27">
        <f>LN(M205)</f>
        <v>-1.3862943611198906</v>
      </c>
      <c r="O205" s="27">
        <f>M205*N205</f>
        <v>-0.34657359027997264</v>
      </c>
      <c r="P205" s="1" t="s">
        <v>55</v>
      </c>
      <c r="Q205" s="26">
        <f>F205/3.14129</f>
        <v>22.283838805076893</v>
      </c>
      <c r="R205" s="1">
        <v>-2.48</v>
      </c>
      <c r="S205" s="1">
        <v>2.4835</v>
      </c>
      <c r="T205" s="1">
        <f>EXP((R205+S205)*LN(Q205))</f>
        <v>1.0109227381936505</v>
      </c>
      <c r="U205" s="1">
        <v>0</v>
      </c>
      <c r="V205" s="92"/>
      <c r="W205" s="98"/>
      <c r="X205" s="83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</row>
    <row r="206" spans="1:105" s="54" customFormat="1" ht="12.75">
      <c r="A206" s="23" t="s">
        <v>15</v>
      </c>
      <c r="B206" s="25" t="s">
        <v>98</v>
      </c>
      <c r="C206" s="25">
        <v>1</v>
      </c>
      <c r="D206" s="45">
        <v>38653</v>
      </c>
      <c r="E206" s="23" t="s">
        <v>88</v>
      </c>
      <c r="F206" s="1">
        <v>124</v>
      </c>
      <c r="G206" s="28" t="s">
        <v>86</v>
      </c>
      <c r="H206" s="1" t="s">
        <v>89</v>
      </c>
      <c r="I206" s="78"/>
      <c r="J206" s="78"/>
      <c r="K206" s="78"/>
      <c r="L206" s="78"/>
      <c r="M206" s="11">
        <v>0.25</v>
      </c>
      <c r="N206" s="27">
        <f>LN(M206)</f>
        <v>-1.3862943611198906</v>
      </c>
      <c r="O206" s="27">
        <f>M206*N206</f>
        <v>-0.34657359027997264</v>
      </c>
      <c r="P206" s="1" t="s">
        <v>86</v>
      </c>
      <c r="Q206" s="26">
        <f>F206/3.14129</f>
        <v>39.47422874042193</v>
      </c>
      <c r="R206" s="23">
        <v>-2.0127</v>
      </c>
      <c r="S206" s="23">
        <v>2.4342</v>
      </c>
      <c r="T206" s="1">
        <v>0</v>
      </c>
      <c r="U206" s="1">
        <f>EXP((R206+S206)*LN(Q206))</f>
        <v>4.708105704665829</v>
      </c>
      <c r="V206" s="93"/>
      <c r="W206" s="99"/>
      <c r="X206" s="84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</row>
    <row r="207" spans="1:24" ht="12.75">
      <c r="A207" s="30"/>
      <c r="B207" s="30"/>
      <c r="C207" s="30"/>
      <c r="D207" s="46"/>
      <c r="E207" s="30"/>
      <c r="F207" s="32"/>
      <c r="G207" s="33"/>
      <c r="H207" s="30"/>
      <c r="I207" s="55"/>
      <c r="J207" s="56"/>
      <c r="K207" s="56"/>
      <c r="L207" s="56"/>
      <c r="M207" s="36"/>
      <c r="N207" s="37"/>
      <c r="O207" s="37"/>
      <c r="P207" s="33"/>
      <c r="Q207" s="32"/>
      <c r="R207" s="30"/>
      <c r="S207" s="30"/>
      <c r="T207" s="33"/>
      <c r="U207" s="33"/>
      <c r="V207" s="33"/>
      <c r="W207" s="33"/>
      <c r="X207" s="33"/>
    </row>
    <row r="208" spans="1:24" ht="12.75">
      <c r="A208" s="30"/>
      <c r="B208" s="30"/>
      <c r="C208" s="30"/>
      <c r="D208" s="46"/>
      <c r="E208" s="30"/>
      <c r="F208" s="32"/>
      <c r="G208" s="33"/>
      <c r="H208" s="30"/>
      <c r="I208" s="55"/>
      <c r="J208" s="56"/>
      <c r="K208" s="56"/>
      <c r="L208" s="56"/>
      <c r="M208" s="36"/>
      <c r="N208" s="37"/>
      <c r="O208" s="37">
        <f>SUM(O203:O207)</f>
        <v>-1.3862943611198906</v>
      </c>
      <c r="P208" s="33"/>
      <c r="Q208" s="32"/>
      <c r="R208" s="30"/>
      <c r="S208" s="30"/>
      <c r="T208" s="33"/>
      <c r="U208" s="33"/>
      <c r="V208" s="33"/>
      <c r="W208" s="33"/>
      <c r="X208" s="33"/>
    </row>
    <row r="209" spans="1:24" ht="12.75">
      <c r="A209" s="30"/>
      <c r="B209" s="30"/>
      <c r="C209" s="30"/>
      <c r="D209" s="46"/>
      <c r="E209" s="30"/>
      <c r="F209" s="32"/>
      <c r="G209" s="33"/>
      <c r="H209" s="30"/>
      <c r="I209" s="55"/>
      <c r="J209" s="56"/>
      <c r="K209" s="56"/>
      <c r="L209" s="56"/>
      <c r="M209" s="36"/>
      <c r="N209" s="37"/>
      <c r="O209" s="37"/>
      <c r="P209" s="33"/>
      <c r="Q209" s="32"/>
      <c r="R209" s="30"/>
      <c r="S209" s="30"/>
      <c r="T209" s="33"/>
      <c r="U209" s="33"/>
      <c r="V209" s="33"/>
      <c r="W209" s="33"/>
      <c r="X209" s="33"/>
    </row>
    <row r="210" spans="1:24" ht="12.75">
      <c r="A210" s="23" t="s">
        <v>15</v>
      </c>
      <c r="B210" s="23" t="s">
        <v>34</v>
      </c>
      <c r="C210" s="23">
        <v>1</v>
      </c>
      <c r="D210" s="45">
        <v>38653</v>
      </c>
      <c r="E210" s="23" t="s">
        <v>93</v>
      </c>
      <c r="F210" s="26">
        <v>30</v>
      </c>
      <c r="G210" s="1" t="s">
        <v>55</v>
      </c>
      <c r="H210" s="23" t="s">
        <v>94</v>
      </c>
      <c r="I210" s="73">
        <v>1</v>
      </c>
      <c r="J210" s="76">
        <v>1</v>
      </c>
      <c r="K210" s="76">
        <v>0</v>
      </c>
      <c r="L210" s="76">
        <v>3</v>
      </c>
      <c r="M210" s="85">
        <v>1</v>
      </c>
      <c r="N210" s="85">
        <f>LN(M210)</f>
        <v>0</v>
      </c>
      <c r="O210" s="85">
        <f>M210*N210</f>
        <v>0</v>
      </c>
      <c r="P210" s="1" t="s">
        <v>55</v>
      </c>
      <c r="Q210" s="26">
        <f>F210/3.14129</f>
        <v>9.55021663074724</v>
      </c>
      <c r="R210" s="23">
        <v>-2.0127</v>
      </c>
      <c r="S210" s="23">
        <v>2.4342</v>
      </c>
      <c r="T210" s="1">
        <f>EXP((R210+S210)*LN(Q210))</f>
        <v>2.5886633405187562</v>
      </c>
      <c r="U210" s="1">
        <v>0</v>
      </c>
      <c r="V210" s="76">
        <v>8.05697238035993</v>
      </c>
      <c r="W210" s="79">
        <v>0</v>
      </c>
      <c r="X210" s="82" t="e">
        <f>W210/(LN(I210))</f>
        <v>#DIV/0!</v>
      </c>
    </row>
    <row r="211" spans="1:24" ht="12.75">
      <c r="A211" s="23" t="s">
        <v>15</v>
      </c>
      <c r="B211" s="23" t="s">
        <v>34</v>
      </c>
      <c r="C211" s="23">
        <v>1</v>
      </c>
      <c r="D211" s="45">
        <v>38653</v>
      </c>
      <c r="E211" s="23" t="s">
        <v>93</v>
      </c>
      <c r="F211" s="26">
        <v>25</v>
      </c>
      <c r="G211" s="1" t="s">
        <v>55</v>
      </c>
      <c r="H211" s="23" t="s">
        <v>94</v>
      </c>
      <c r="I211" s="74"/>
      <c r="J211" s="77"/>
      <c r="K211" s="77"/>
      <c r="L211" s="77"/>
      <c r="M211" s="86"/>
      <c r="N211" s="86"/>
      <c r="O211" s="86"/>
      <c r="P211" s="1" t="s">
        <v>55</v>
      </c>
      <c r="Q211" s="26">
        <f>F211/3.14129</f>
        <v>7.958513858956033</v>
      </c>
      <c r="R211" s="23">
        <v>-2.0127</v>
      </c>
      <c r="S211" s="23">
        <v>2.4342</v>
      </c>
      <c r="T211" s="1">
        <f>EXP((R211+S211)*LN(Q211))</f>
        <v>2.3971801799401447</v>
      </c>
      <c r="U211" s="1">
        <v>0</v>
      </c>
      <c r="V211" s="77"/>
      <c r="W211" s="80"/>
      <c r="X211" s="83"/>
    </row>
    <row r="212" spans="1:24" ht="12.75">
      <c r="A212" s="23" t="s">
        <v>15</v>
      </c>
      <c r="B212" s="23" t="s">
        <v>34</v>
      </c>
      <c r="C212" s="23">
        <v>1</v>
      </c>
      <c r="D212" s="45">
        <v>38653</v>
      </c>
      <c r="E212" s="23" t="s">
        <v>93</v>
      </c>
      <c r="F212" s="26">
        <v>45</v>
      </c>
      <c r="G212" s="1" t="s">
        <v>55</v>
      </c>
      <c r="H212" s="23" t="s">
        <v>94</v>
      </c>
      <c r="I212" s="75"/>
      <c r="J212" s="78"/>
      <c r="K212" s="78"/>
      <c r="L212" s="78"/>
      <c r="M212" s="87"/>
      <c r="N212" s="87"/>
      <c r="O212" s="87"/>
      <c r="P212" s="1" t="s">
        <v>55</v>
      </c>
      <c r="Q212" s="26">
        <f>F212/3.14129</f>
        <v>14.32532494612086</v>
      </c>
      <c r="R212" s="23">
        <v>-2.0127</v>
      </c>
      <c r="S212" s="23">
        <v>2.4342</v>
      </c>
      <c r="T212" s="1">
        <f>EXP((R212+S212)*LN(Q212))</f>
        <v>3.07112885990103</v>
      </c>
      <c r="U212" s="1">
        <v>0</v>
      </c>
      <c r="V212" s="78"/>
      <c r="W212" s="81"/>
      <c r="X212" s="84"/>
    </row>
    <row r="213" spans="1:24" ht="12.75">
      <c r="A213" s="30"/>
      <c r="B213" s="30"/>
      <c r="C213" s="30"/>
      <c r="D213" s="46"/>
      <c r="E213" s="30"/>
      <c r="F213" s="32"/>
      <c r="G213" s="33"/>
      <c r="H213" s="30"/>
      <c r="I213" s="34"/>
      <c r="J213" s="35"/>
      <c r="K213" s="35"/>
      <c r="L213" s="35"/>
      <c r="M213" s="36"/>
      <c r="N213" s="37"/>
      <c r="O213" s="37"/>
      <c r="P213" s="33"/>
      <c r="Q213" s="32"/>
      <c r="R213" s="30"/>
      <c r="S213" s="30"/>
      <c r="T213" s="33"/>
      <c r="U213" s="33"/>
      <c r="V213" s="33"/>
      <c r="W213" s="33"/>
      <c r="X213" s="33"/>
    </row>
    <row r="214" spans="1:24" ht="12.75">
      <c r="A214" s="30"/>
      <c r="B214" s="30"/>
      <c r="C214" s="30"/>
      <c r="D214" s="46"/>
      <c r="E214" s="30"/>
      <c r="F214" s="32"/>
      <c r="G214" s="33"/>
      <c r="H214" s="30"/>
      <c r="I214" s="34"/>
      <c r="J214" s="35"/>
      <c r="K214" s="35"/>
      <c r="L214" s="35"/>
      <c r="M214" s="36">
        <f>SUM(M210:M213)</f>
        <v>1</v>
      </c>
      <c r="N214" s="37"/>
      <c r="O214" s="37">
        <f>SUM(O210:O213)</f>
        <v>0</v>
      </c>
      <c r="P214" s="33"/>
      <c r="Q214" s="32"/>
      <c r="R214" s="30"/>
      <c r="S214" s="30"/>
      <c r="T214" s="33"/>
      <c r="U214" s="33"/>
      <c r="V214" s="33"/>
      <c r="W214" s="33"/>
      <c r="X214" s="33"/>
    </row>
    <row r="215" spans="1:24" ht="12.75">
      <c r="A215" s="30"/>
      <c r="B215" s="30"/>
      <c r="C215" s="30"/>
      <c r="D215" s="46"/>
      <c r="E215" s="30"/>
      <c r="F215" s="32"/>
      <c r="G215" s="33"/>
      <c r="H215" s="30"/>
      <c r="I215" s="34"/>
      <c r="J215" s="35"/>
      <c r="K215" s="35"/>
      <c r="L215" s="35"/>
      <c r="M215" s="36"/>
      <c r="N215" s="37"/>
      <c r="O215" s="37"/>
      <c r="P215" s="33"/>
      <c r="Q215" s="32"/>
      <c r="R215" s="30"/>
      <c r="S215" s="30"/>
      <c r="T215" s="33"/>
      <c r="U215" s="33"/>
      <c r="V215" s="33"/>
      <c r="W215" s="33"/>
      <c r="X215" s="33"/>
    </row>
    <row r="216" spans="1:24" ht="12.75">
      <c r="A216" s="23" t="s">
        <v>15</v>
      </c>
      <c r="B216" s="23" t="s">
        <v>34</v>
      </c>
      <c r="C216" s="23">
        <v>2</v>
      </c>
      <c r="D216" s="45">
        <v>38653</v>
      </c>
      <c r="E216" s="23" t="s">
        <v>127</v>
      </c>
      <c r="F216" s="26">
        <v>26</v>
      </c>
      <c r="G216" s="1" t="s">
        <v>55</v>
      </c>
      <c r="H216" s="23" t="s">
        <v>121</v>
      </c>
      <c r="I216" s="73">
        <v>3</v>
      </c>
      <c r="J216" s="76">
        <v>3</v>
      </c>
      <c r="K216" s="76">
        <v>0</v>
      </c>
      <c r="L216" s="76">
        <v>3</v>
      </c>
      <c r="M216" s="13">
        <v>0.3333333333333333</v>
      </c>
      <c r="N216" s="27">
        <f>LN(M216)</f>
        <v>-1.0986122886681098</v>
      </c>
      <c r="O216" s="27">
        <f>M216*N216</f>
        <v>-0.3662040962227032</v>
      </c>
      <c r="P216" s="1" t="s">
        <v>55</v>
      </c>
      <c r="Q216" s="26">
        <f>F216/3.14129</f>
        <v>8.276854413314275</v>
      </c>
      <c r="R216" s="1">
        <v>-2.48</v>
      </c>
      <c r="S216" s="1">
        <v>2.4835</v>
      </c>
      <c r="T216" s="1">
        <f>EXP((R216+S216)*LN(Q216))</f>
        <v>1.0074245467597078</v>
      </c>
      <c r="U216" s="1">
        <v>0</v>
      </c>
      <c r="V216" s="76">
        <v>5.957403984420971</v>
      </c>
      <c r="W216" s="79">
        <v>-1.0986122886681096</v>
      </c>
      <c r="X216" s="82">
        <f>W216/(LN(I216))</f>
        <v>-0.9999999999999998</v>
      </c>
    </row>
    <row r="217" spans="1:24" ht="12.75">
      <c r="A217" s="23" t="s">
        <v>15</v>
      </c>
      <c r="B217" s="23" t="s">
        <v>34</v>
      </c>
      <c r="C217" s="23">
        <v>2</v>
      </c>
      <c r="D217" s="45">
        <v>38653</v>
      </c>
      <c r="E217" s="23" t="s">
        <v>93</v>
      </c>
      <c r="F217" s="26">
        <v>60</v>
      </c>
      <c r="G217" s="1" t="s">
        <v>55</v>
      </c>
      <c r="H217" s="23" t="s">
        <v>94</v>
      </c>
      <c r="I217" s="74"/>
      <c r="J217" s="77"/>
      <c r="K217" s="77"/>
      <c r="L217" s="77"/>
      <c r="M217" s="13">
        <v>0.3333333333333333</v>
      </c>
      <c r="N217" s="27">
        <f>LN(M217)</f>
        <v>-1.0986122886681098</v>
      </c>
      <c r="O217" s="27">
        <f>M217*N217</f>
        <v>-0.3662040962227032</v>
      </c>
      <c r="P217" s="1" t="s">
        <v>55</v>
      </c>
      <c r="Q217" s="26">
        <f>F217/3.14129</f>
        <v>19.10043326149448</v>
      </c>
      <c r="R217" s="23">
        <v>-2.0127</v>
      </c>
      <c r="S217" s="23">
        <v>2.4342</v>
      </c>
      <c r="T217" s="1">
        <f>EXP((R217+S217)*LN(Q217))</f>
        <v>3.467046900697866</v>
      </c>
      <c r="U217" s="1">
        <v>0</v>
      </c>
      <c r="V217" s="77"/>
      <c r="W217" s="80"/>
      <c r="X217" s="83"/>
    </row>
    <row r="218" spans="1:24" ht="12.75">
      <c r="A218" s="23" t="s">
        <v>15</v>
      </c>
      <c r="B218" s="23" t="s">
        <v>34</v>
      </c>
      <c r="C218" s="23">
        <v>2</v>
      </c>
      <c r="D218" s="45">
        <v>38653</v>
      </c>
      <c r="E218" s="57" t="s">
        <v>128</v>
      </c>
      <c r="F218" s="26">
        <v>8</v>
      </c>
      <c r="G218" s="1" t="s">
        <v>55</v>
      </c>
      <c r="H218" s="23" t="s">
        <v>129</v>
      </c>
      <c r="I218" s="75"/>
      <c r="J218" s="78"/>
      <c r="K218" s="78"/>
      <c r="L218" s="78"/>
      <c r="M218" s="13">
        <v>0.3333333333333333</v>
      </c>
      <c r="N218" s="27">
        <f>LN(M218)</f>
        <v>-1.0986122886681098</v>
      </c>
      <c r="O218" s="27">
        <f>M218*N218</f>
        <v>-0.3662040962227032</v>
      </c>
      <c r="P218" s="1" t="s">
        <v>55</v>
      </c>
      <c r="Q218" s="26">
        <f>F218/3.14129</f>
        <v>2.5467244348659306</v>
      </c>
      <c r="R218" s="23">
        <v>-2.0127</v>
      </c>
      <c r="S218" s="23">
        <v>2.4342</v>
      </c>
      <c r="T218" s="1">
        <f>EXP((R218+S218)*LN(Q218))</f>
        <v>1.482932536963397</v>
      </c>
      <c r="U218" s="1">
        <v>0</v>
      </c>
      <c r="V218" s="78"/>
      <c r="W218" s="81"/>
      <c r="X218" s="84"/>
    </row>
    <row r="219" spans="1:24" ht="12.75">
      <c r="A219" s="30"/>
      <c r="B219" s="30"/>
      <c r="C219" s="30"/>
      <c r="D219" s="46"/>
      <c r="E219" s="58"/>
      <c r="F219" s="32"/>
      <c r="G219" s="33"/>
      <c r="H219" s="30"/>
      <c r="I219" s="34"/>
      <c r="J219" s="35"/>
      <c r="K219" s="35"/>
      <c r="L219" s="35"/>
      <c r="M219" s="36"/>
      <c r="N219" s="37"/>
      <c r="O219" s="37"/>
      <c r="P219" s="33"/>
      <c r="Q219" s="32"/>
      <c r="R219" s="30"/>
      <c r="S219" s="30"/>
      <c r="T219" s="33"/>
      <c r="U219" s="33"/>
      <c r="V219" s="33"/>
      <c r="W219" s="33"/>
      <c r="X219" s="33"/>
    </row>
    <row r="220" spans="1:24" ht="12.75">
      <c r="A220" s="30"/>
      <c r="B220" s="30"/>
      <c r="C220" s="30"/>
      <c r="D220" s="46"/>
      <c r="E220" s="58"/>
      <c r="F220" s="32"/>
      <c r="G220" s="33"/>
      <c r="H220" s="30"/>
      <c r="I220" s="34"/>
      <c r="J220" s="35"/>
      <c r="K220" s="35"/>
      <c r="L220" s="35"/>
      <c r="M220" s="36">
        <f>SUM(M216:M219)</f>
        <v>1</v>
      </c>
      <c r="N220" s="37"/>
      <c r="O220" s="37">
        <f>SUM(O216:O219)</f>
        <v>-1.0986122886681096</v>
      </c>
      <c r="P220" s="33"/>
      <c r="Q220" s="32"/>
      <c r="R220" s="30"/>
      <c r="S220" s="30"/>
      <c r="T220" s="33"/>
      <c r="U220" s="33"/>
      <c r="V220" s="33"/>
      <c r="W220" s="33"/>
      <c r="X220" s="33"/>
    </row>
    <row r="221" spans="1:24" ht="12.75">
      <c r="A221" s="30"/>
      <c r="B221" s="30"/>
      <c r="C221" s="30"/>
      <c r="D221" s="46"/>
      <c r="E221" s="58"/>
      <c r="F221" s="32"/>
      <c r="G221" s="33"/>
      <c r="H221" s="30"/>
      <c r="I221" s="34"/>
      <c r="J221" s="35"/>
      <c r="K221" s="35"/>
      <c r="L221" s="35"/>
      <c r="M221" s="36"/>
      <c r="N221" s="37"/>
      <c r="O221" s="37"/>
      <c r="P221" s="33"/>
      <c r="Q221" s="32"/>
      <c r="R221" s="30"/>
      <c r="S221" s="30"/>
      <c r="T221" s="33"/>
      <c r="U221" s="33"/>
      <c r="V221" s="33"/>
      <c r="W221" s="33"/>
      <c r="X221" s="33"/>
    </row>
    <row r="222" spans="1:24" ht="12.75">
      <c r="A222" s="23" t="s">
        <v>15</v>
      </c>
      <c r="B222" s="23" t="s">
        <v>25</v>
      </c>
      <c r="C222" s="23">
        <v>1</v>
      </c>
      <c r="D222" s="45">
        <v>38653</v>
      </c>
      <c r="E222" s="23" t="s">
        <v>88</v>
      </c>
      <c r="F222" s="26">
        <v>180</v>
      </c>
      <c r="G222" s="1" t="s">
        <v>86</v>
      </c>
      <c r="H222" s="23" t="s">
        <v>89</v>
      </c>
      <c r="I222" s="73">
        <v>1</v>
      </c>
      <c r="J222" s="76">
        <v>0</v>
      </c>
      <c r="K222" s="76">
        <v>1</v>
      </c>
      <c r="L222" s="76">
        <v>2</v>
      </c>
      <c r="M222" s="85">
        <v>1</v>
      </c>
      <c r="N222" s="85">
        <f>LN(M222)</f>
        <v>0</v>
      </c>
      <c r="O222" s="85">
        <f>M222*N222</f>
        <v>0</v>
      </c>
      <c r="P222" s="1" t="s">
        <v>86</v>
      </c>
      <c r="Q222" s="26">
        <f>F222/3.14129</f>
        <v>57.30129978448344</v>
      </c>
      <c r="R222" s="23">
        <v>-2.0127</v>
      </c>
      <c r="S222" s="23">
        <v>2.4342</v>
      </c>
      <c r="T222" s="1">
        <v>0</v>
      </c>
      <c r="U222" s="1">
        <f>EXP((R222+S222)*LN(Q222))</f>
        <v>5.508918222483072</v>
      </c>
      <c r="V222" s="76">
        <v>10.709365143979404</v>
      </c>
      <c r="W222" s="79">
        <v>0</v>
      </c>
      <c r="X222" s="82" t="e">
        <f>W222/(LN(I222))</f>
        <v>#DIV/0!</v>
      </c>
    </row>
    <row r="223" spans="1:24" ht="12.75">
      <c r="A223" s="23" t="s">
        <v>15</v>
      </c>
      <c r="B223" s="23" t="s">
        <v>25</v>
      </c>
      <c r="C223" s="23">
        <v>1</v>
      </c>
      <c r="D223" s="45">
        <v>38653</v>
      </c>
      <c r="E223" s="23" t="s">
        <v>88</v>
      </c>
      <c r="F223" s="26">
        <v>157</v>
      </c>
      <c r="G223" s="1" t="s">
        <v>86</v>
      </c>
      <c r="H223" s="23" t="s">
        <v>89</v>
      </c>
      <c r="I223" s="75"/>
      <c r="J223" s="78"/>
      <c r="K223" s="78"/>
      <c r="L223" s="78"/>
      <c r="M223" s="87"/>
      <c r="N223" s="87"/>
      <c r="O223" s="87"/>
      <c r="P223" s="1" t="s">
        <v>86</v>
      </c>
      <c r="Q223" s="26">
        <f>F223/3.14129</f>
        <v>49.97946703424389</v>
      </c>
      <c r="R223" s="23">
        <v>-2.0127</v>
      </c>
      <c r="S223" s="23">
        <v>2.4342</v>
      </c>
      <c r="T223" s="1">
        <v>0</v>
      </c>
      <c r="U223" s="1">
        <f>EXP((R223+S223)*LN(Q223))</f>
        <v>5.200446921496332</v>
      </c>
      <c r="V223" s="78"/>
      <c r="W223" s="81"/>
      <c r="X223" s="84"/>
    </row>
    <row r="224" spans="1:24" ht="12.75">
      <c r="A224" s="30"/>
      <c r="B224" s="30"/>
      <c r="C224" s="30"/>
      <c r="D224" s="46"/>
      <c r="E224" s="30"/>
      <c r="F224" s="32"/>
      <c r="G224" s="33"/>
      <c r="H224" s="30"/>
      <c r="I224" s="34"/>
      <c r="J224" s="35"/>
      <c r="K224" s="35"/>
      <c r="L224" s="35"/>
      <c r="M224" s="36"/>
      <c r="N224" s="37"/>
      <c r="O224" s="37"/>
      <c r="P224" s="33"/>
      <c r="Q224" s="32"/>
      <c r="R224" s="30"/>
      <c r="S224" s="30"/>
      <c r="T224" s="33"/>
      <c r="U224" s="33"/>
      <c r="V224" s="33"/>
      <c r="W224" s="33"/>
      <c r="X224" s="33"/>
    </row>
    <row r="225" spans="1:24" ht="12.75">
      <c r="A225" s="30"/>
      <c r="B225" s="30"/>
      <c r="C225" s="30"/>
      <c r="D225" s="46"/>
      <c r="E225" s="30"/>
      <c r="F225" s="32"/>
      <c r="G225" s="33"/>
      <c r="H225" s="30"/>
      <c r="I225" s="34"/>
      <c r="J225" s="35"/>
      <c r="K225" s="35"/>
      <c r="L225" s="35"/>
      <c r="M225" s="36">
        <f>SUM(M222:M224)</f>
        <v>1</v>
      </c>
      <c r="N225" s="37"/>
      <c r="O225" s="37">
        <f>SUM(O222:O224)</f>
        <v>0</v>
      </c>
      <c r="P225" s="33"/>
      <c r="Q225" s="32"/>
      <c r="R225" s="30"/>
      <c r="S225" s="30"/>
      <c r="T225" s="33"/>
      <c r="U225" s="33"/>
      <c r="V225" s="33"/>
      <c r="W225" s="33"/>
      <c r="X225" s="33"/>
    </row>
    <row r="226" spans="1:24" ht="12.75">
      <c r="A226" s="59"/>
      <c r="B226" s="59"/>
      <c r="C226" s="59"/>
      <c r="D226" s="60"/>
      <c r="E226" s="59"/>
      <c r="F226" s="61"/>
      <c r="G226" s="62"/>
      <c r="H226" s="59"/>
      <c r="I226" s="55"/>
      <c r="J226" s="56"/>
      <c r="K226" s="56"/>
      <c r="L226" s="56"/>
      <c r="M226" s="63"/>
      <c r="N226" s="37"/>
      <c r="O226" s="37"/>
      <c r="P226" s="62"/>
      <c r="Q226" s="61"/>
      <c r="R226" s="59"/>
      <c r="S226" s="59"/>
      <c r="T226" s="33"/>
      <c r="U226" s="33"/>
      <c r="V226" s="62"/>
      <c r="W226" s="62"/>
      <c r="X226" s="33"/>
    </row>
    <row r="227" spans="1:24" s="51" customFormat="1" ht="12.75">
      <c r="A227" s="23" t="s">
        <v>15</v>
      </c>
      <c r="B227" s="25" t="s">
        <v>98</v>
      </c>
      <c r="C227" s="25">
        <v>2</v>
      </c>
      <c r="D227" s="64">
        <v>38653</v>
      </c>
      <c r="E227" s="28" t="s">
        <v>130</v>
      </c>
      <c r="F227" s="1">
        <v>53</v>
      </c>
      <c r="G227" s="28" t="s">
        <v>55</v>
      </c>
      <c r="H227" s="1" t="s">
        <v>131</v>
      </c>
      <c r="I227" s="88">
        <v>2</v>
      </c>
      <c r="J227" s="91">
        <v>1</v>
      </c>
      <c r="K227" s="91">
        <v>1</v>
      </c>
      <c r="L227" s="91">
        <v>2</v>
      </c>
      <c r="M227" s="11">
        <v>0.5</v>
      </c>
      <c r="N227" s="27">
        <f>LN(M227)</f>
        <v>-0.6931471805599453</v>
      </c>
      <c r="O227" s="27">
        <f>M227*N227</f>
        <v>-0.34657359027997264</v>
      </c>
      <c r="P227" s="1" t="s">
        <v>55</v>
      </c>
      <c r="Q227" s="26">
        <f>F227/3.14129</f>
        <v>16.87204938098679</v>
      </c>
      <c r="R227" s="1">
        <v>-2.48</v>
      </c>
      <c r="S227" s="1">
        <v>2.4835</v>
      </c>
      <c r="T227" s="1">
        <f>EXP((R227+S227)*LN(Q227))</f>
        <v>1.0099388700261671</v>
      </c>
      <c r="U227" s="50">
        <v>0</v>
      </c>
      <c r="V227" s="91">
        <v>5.935185692838035</v>
      </c>
      <c r="W227" s="97"/>
      <c r="X227" s="82"/>
    </row>
    <row r="228" spans="1:24" s="51" customFormat="1" ht="12.75">
      <c r="A228" s="23" t="s">
        <v>15</v>
      </c>
      <c r="B228" s="25" t="s">
        <v>98</v>
      </c>
      <c r="C228" s="25">
        <v>2</v>
      </c>
      <c r="D228" s="64">
        <v>38653</v>
      </c>
      <c r="E228" s="23" t="s">
        <v>88</v>
      </c>
      <c r="F228" s="1">
        <v>138</v>
      </c>
      <c r="G228" s="28" t="s">
        <v>86</v>
      </c>
      <c r="H228" s="1" t="s">
        <v>89</v>
      </c>
      <c r="I228" s="90"/>
      <c r="J228" s="93"/>
      <c r="K228" s="93"/>
      <c r="L228" s="93"/>
      <c r="M228" s="11">
        <v>0.5</v>
      </c>
      <c r="N228" s="27">
        <f>LN(M228)</f>
        <v>-0.6931471805599453</v>
      </c>
      <c r="O228" s="27">
        <f>M228*N228</f>
        <v>-0.34657359027997264</v>
      </c>
      <c r="P228" s="1" t="s">
        <v>86</v>
      </c>
      <c r="Q228" s="26">
        <f>F228/3.14129</f>
        <v>43.930996501437306</v>
      </c>
      <c r="R228" s="23">
        <v>-2.0127</v>
      </c>
      <c r="S228" s="23">
        <v>2.4342</v>
      </c>
      <c r="T228" s="51">
        <v>0</v>
      </c>
      <c r="U228" s="1">
        <f>EXP((R228+S228)*LN(Q228))</f>
        <v>4.925246822811868</v>
      </c>
      <c r="V228" s="93"/>
      <c r="W228" s="99"/>
      <c r="X228" s="84"/>
    </row>
    <row r="229" spans="1:24" ht="12.75">
      <c r="A229" s="30"/>
      <c r="B229" s="30"/>
      <c r="C229" s="30"/>
      <c r="D229" s="46"/>
      <c r="E229" s="30"/>
      <c r="F229" s="32"/>
      <c r="G229" s="33"/>
      <c r="H229" s="30"/>
      <c r="I229" s="34"/>
      <c r="J229" s="35"/>
      <c r="K229" s="35"/>
      <c r="L229" s="35"/>
      <c r="M229" s="36"/>
      <c r="N229" s="37"/>
      <c r="O229" s="37"/>
      <c r="P229" s="33"/>
      <c r="Q229" s="32"/>
      <c r="R229" s="30"/>
      <c r="S229" s="30"/>
      <c r="T229" s="33"/>
      <c r="U229" s="33"/>
      <c r="V229" s="33"/>
      <c r="W229" s="33"/>
      <c r="X229" s="33"/>
    </row>
    <row r="230" spans="1:24" ht="12.75">
      <c r="A230" s="30"/>
      <c r="B230" s="30"/>
      <c r="C230" s="30"/>
      <c r="D230" s="46"/>
      <c r="E230" s="30"/>
      <c r="F230" s="32"/>
      <c r="G230" s="33"/>
      <c r="H230" s="30"/>
      <c r="I230" s="34"/>
      <c r="J230" s="35"/>
      <c r="K230" s="35"/>
      <c r="L230" s="35"/>
      <c r="M230" s="36"/>
      <c r="N230" s="37"/>
      <c r="O230" s="37"/>
      <c r="P230" s="33"/>
      <c r="Q230" s="32"/>
      <c r="R230" s="30"/>
      <c r="S230" s="30"/>
      <c r="T230" s="33"/>
      <c r="U230" s="33"/>
      <c r="V230" s="33"/>
      <c r="W230" s="33"/>
      <c r="X230" s="33"/>
    </row>
    <row r="231" spans="1:24" ht="12.75">
      <c r="A231" s="30"/>
      <c r="B231" s="30"/>
      <c r="C231" s="30"/>
      <c r="D231" s="46"/>
      <c r="E231" s="30"/>
      <c r="F231" s="32"/>
      <c r="G231" s="33"/>
      <c r="H231" s="30"/>
      <c r="I231" s="34"/>
      <c r="J231" s="35"/>
      <c r="K231" s="35"/>
      <c r="L231" s="35"/>
      <c r="M231" s="36"/>
      <c r="N231" s="37"/>
      <c r="O231" s="37"/>
      <c r="P231" s="33"/>
      <c r="Q231" s="32"/>
      <c r="R231" s="30"/>
      <c r="S231" s="30"/>
      <c r="T231" s="33"/>
      <c r="U231" s="33"/>
      <c r="V231" s="33"/>
      <c r="W231" s="33"/>
      <c r="X231" s="33"/>
    </row>
    <row r="232" spans="1:24" ht="12.75">
      <c r="A232" s="23" t="s">
        <v>29</v>
      </c>
      <c r="B232" s="23" t="s">
        <v>18</v>
      </c>
      <c r="C232" s="23">
        <v>1</v>
      </c>
      <c r="D232" s="45">
        <v>38653</v>
      </c>
      <c r="E232" s="23" t="s">
        <v>132</v>
      </c>
      <c r="F232" s="26">
        <v>20</v>
      </c>
      <c r="G232" s="15" t="s">
        <v>86</v>
      </c>
      <c r="H232" s="23" t="s">
        <v>133</v>
      </c>
      <c r="I232" s="100">
        <v>2</v>
      </c>
      <c r="J232" s="101">
        <v>1</v>
      </c>
      <c r="K232" s="101">
        <v>1</v>
      </c>
      <c r="L232" s="101">
        <v>2</v>
      </c>
      <c r="M232" s="13">
        <v>0.5</v>
      </c>
      <c r="N232" s="27">
        <f>LN(M232)</f>
        <v>-0.6931471805599453</v>
      </c>
      <c r="O232" s="27">
        <f>M232*N232</f>
        <v>-0.34657359027997264</v>
      </c>
      <c r="P232" s="1" t="s">
        <v>86</v>
      </c>
      <c r="Q232" s="26">
        <f>F232/3.14129</f>
        <v>6.366811087164827</v>
      </c>
      <c r="R232" s="23"/>
      <c r="S232" s="23"/>
      <c r="T232" s="1">
        <v>0</v>
      </c>
      <c r="U232" s="1"/>
      <c r="V232" s="76">
        <v>1.4009379913959752</v>
      </c>
      <c r="W232" s="79">
        <v>-0.6931471805599453</v>
      </c>
      <c r="X232" s="82">
        <f>W232/(LN(I232))</f>
        <v>-1</v>
      </c>
    </row>
    <row r="233" spans="1:24" ht="12.75">
      <c r="A233" s="23" t="s">
        <v>29</v>
      </c>
      <c r="B233" s="23" t="s">
        <v>18</v>
      </c>
      <c r="C233" s="23">
        <v>1</v>
      </c>
      <c r="D233" s="45">
        <v>38653</v>
      </c>
      <c r="E233" s="23" t="s">
        <v>134</v>
      </c>
      <c r="F233" s="26">
        <v>14</v>
      </c>
      <c r="G233" s="15" t="s">
        <v>55</v>
      </c>
      <c r="H233" s="23" t="s">
        <v>135</v>
      </c>
      <c r="I233" s="100"/>
      <c r="J233" s="101"/>
      <c r="K233" s="101"/>
      <c r="L233" s="101"/>
      <c r="M233" s="13">
        <v>0.5</v>
      </c>
      <c r="N233" s="27">
        <f>LN(M233)</f>
        <v>-0.6931471805599453</v>
      </c>
      <c r="O233" s="27">
        <f>M233*N233</f>
        <v>-0.34657359027997264</v>
      </c>
      <c r="P233" s="1" t="s">
        <v>55</v>
      </c>
      <c r="Q233" s="26">
        <f>F233/3.14129</f>
        <v>4.456767761015379</v>
      </c>
      <c r="R233" s="23">
        <v>-2.0336</v>
      </c>
      <c r="S233" s="23">
        <v>2.2592</v>
      </c>
      <c r="T233" s="1">
        <f>EXP((R233+S233)*LN(Q233))</f>
        <v>1.4009379913959752</v>
      </c>
      <c r="U233" s="1">
        <v>0</v>
      </c>
      <c r="V233" s="78"/>
      <c r="W233" s="81"/>
      <c r="X233" s="84"/>
    </row>
    <row r="234" spans="1:24" ht="12.75">
      <c r="A234" s="30"/>
      <c r="B234" s="30"/>
      <c r="C234" s="30"/>
      <c r="D234" s="46"/>
      <c r="E234" s="30"/>
      <c r="F234" s="32"/>
      <c r="G234" s="33"/>
      <c r="H234" s="30"/>
      <c r="I234" s="34"/>
      <c r="J234" s="35"/>
      <c r="K234" s="35"/>
      <c r="L234" s="35"/>
      <c r="M234" s="36"/>
      <c r="N234" s="37"/>
      <c r="O234" s="37"/>
      <c r="P234" s="33"/>
      <c r="Q234" s="32"/>
      <c r="R234" s="30"/>
      <c r="S234" s="30"/>
      <c r="T234" s="33"/>
      <c r="U234" s="33"/>
      <c r="V234" s="33"/>
      <c r="W234" s="33"/>
      <c r="X234" s="33"/>
    </row>
    <row r="235" spans="1:24" ht="12.75">
      <c r="A235" s="30"/>
      <c r="B235" s="30"/>
      <c r="C235" s="30"/>
      <c r="D235" s="46"/>
      <c r="E235" s="30"/>
      <c r="F235" s="32"/>
      <c r="G235" s="33"/>
      <c r="H235" s="30"/>
      <c r="I235" s="34"/>
      <c r="J235" s="35"/>
      <c r="K235" s="35"/>
      <c r="L235" s="35"/>
      <c r="M235" s="36">
        <f>SUM(M232:M234)</f>
        <v>1</v>
      </c>
      <c r="N235" s="37"/>
      <c r="O235" s="37">
        <f>SUM(O232:O234)</f>
        <v>-0.6931471805599453</v>
      </c>
      <c r="P235" s="33"/>
      <c r="Q235" s="32"/>
      <c r="R235" s="30"/>
      <c r="S235" s="30"/>
      <c r="T235" s="33"/>
      <c r="U235" s="33"/>
      <c r="V235" s="33"/>
      <c r="W235" s="33"/>
      <c r="X235" s="33"/>
    </row>
    <row r="236" spans="1:24" ht="12.75">
      <c r="A236" s="30"/>
      <c r="B236" s="30"/>
      <c r="C236" s="30"/>
      <c r="D236" s="46"/>
      <c r="E236" s="30"/>
      <c r="F236" s="32"/>
      <c r="G236" s="33"/>
      <c r="H236" s="30"/>
      <c r="I236" s="34"/>
      <c r="J236" s="35"/>
      <c r="K236" s="35"/>
      <c r="L236" s="35"/>
      <c r="M236" s="36"/>
      <c r="N236" s="37"/>
      <c r="O236" s="37"/>
      <c r="P236" s="33"/>
      <c r="Q236" s="32"/>
      <c r="R236" s="30"/>
      <c r="S236" s="30"/>
      <c r="T236" s="33"/>
      <c r="U236" s="33"/>
      <c r="V236" s="33"/>
      <c r="W236" s="33"/>
      <c r="X236" s="33"/>
    </row>
    <row r="237" spans="1:24" s="51" customFormat="1" ht="12.75">
      <c r="A237" s="23" t="s">
        <v>29</v>
      </c>
      <c r="B237" s="25" t="s">
        <v>136</v>
      </c>
      <c r="C237" s="25">
        <v>1</v>
      </c>
      <c r="D237" s="45">
        <v>38653</v>
      </c>
      <c r="E237" s="23" t="s">
        <v>120</v>
      </c>
      <c r="F237" s="1">
        <v>103.6</v>
      </c>
      <c r="G237" s="28" t="s">
        <v>55</v>
      </c>
      <c r="H237" s="1" t="s">
        <v>121</v>
      </c>
      <c r="I237" s="88">
        <v>2</v>
      </c>
      <c r="J237" s="91">
        <v>2</v>
      </c>
      <c r="K237" s="91">
        <v>0</v>
      </c>
      <c r="L237" s="91">
        <v>3</v>
      </c>
      <c r="M237" s="11">
        <v>0.3333333333333333</v>
      </c>
      <c r="N237" s="27">
        <f>LN(M237)</f>
        <v>-1.0986122886681098</v>
      </c>
      <c r="O237" s="27">
        <f>M237*N237</f>
        <v>-0.3662040962227032</v>
      </c>
      <c r="P237" s="50" t="s">
        <v>55</v>
      </c>
      <c r="Q237" s="26">
        <f>F237/3.14129</f>
        <v>32.9800814315138</v>
      </c>
      <c r="R237" s="1">
        <v>-2.48</v>
      </c>
      <c r="S237" s="1">
        <v>2.4835</v>
      </c>
      <c r="T237" s="1">
        <f>EXP((R237+S237)*LN(Q237))</f>
        <v>1.0123108252188138</v>
      </c>
      <c r="U237" s="50">
        <v>0</v>
      </c>
      <c r="V237" s="91">
        <v>7.735838792310616</v>
      </c>
      <c r="W237" s="97">
        <v>-0.6365141682948128</v>
      </c>
      <c r="X237" s="82">
        <f>W237/(LN(2))</f>
        <v>-0.9182958340544894</v>
      </c>
    </row>
    <row r="238" spans="1:24" s="51" customFormat="1" ht="13.5" customHeight="1">
      <c r="A238" s="23" t="s">
        <v>29</v>
      </c>
      <c r="B238" s="25" t="s">
        <v>136</v>
      </c>
      <c r="C238" s="25">
        <v>1</v>
      </c>
      <c r="D238" s="45">
        <v>38653</v>
      </c>
      <c r="E238" s="23" t="s">
        <v>71</v>
      </c>
      <c r="F238" s="1">
        <v>43.2</v>
      </c>
      <c r="G238" s="28" t="s">
        <v>55</v>
      </c>
      <c r="H238" s="1" t="s">
        <v>72</v>
      </c>
      <c r="I238" s="89"/>
      <c r="J238" s="92"/>
      <c r="K238" s="92"/>
      <c r="L238" s="92"/>
      <c r="M238" s="79">
        <v>0.6666666666666666</v>
      </c>
      <c r="N238" s="85">
        <f>LN(M238)</f>
        <v>-0.40546510810816444</v>
      </c>
      <c r="O238" s="85">
        <f>M238*N238</f>
        <v>-0.2703100720721096</v>
      </c>
      <c r="P238" s="50" t="s">
        <v>55</v>
      </c>
      <c r="Q238" s="26">
        <f>F238/3.14129</f>
        <v>13.752311948276027</v>
      </c>
      <c r="R238" s="1">
        <v>-1.9123</v>
      </c>
      <c r="S238" s="1">
        <v>2.3651</v>
      </c>
      <c r="T238" s="1">
        <f>EXP((R238+S238)*LN(Q238))</f>
        <v>3.276849713672307</v>
      </c>
      <c r="U238" s="50">
        <v>0</v>
      </c>
      <c r="V238" s="92"/>
      <c r="W238" s="98"/>
      <c r="X238" s="83"/>
    </row>
    <row r="239" spans="1:24" s="51" customFormat="1" ht="12.75">
      <c r="A239" s="23" t="s">
        <v>29</v>
      </c>
      <c r="B239" s="25" t="s">
        <v>136</v>
      </c>
      <c r="C239" s="25">
        <v>1</v>
      </c>
      <c r="D239" s="45">
        <v>38653</v>
      </c>
      <c r="E239" s="23" t="s">
        <v>71</v>
      </c>
      <c r="F239" s="1">
        <v>48.3</v>
      </c>
      <c r="G239" s="28" t="s">
        <v>55</v>
      </c>
      <c r="H239" s="1" t="s">
        <v>72</v>
      </c>
      <c r="I239" s="90"/>
      <c r="J239" s="93"/>
      <c r="K239" s="93"/>
      <c r="L239" s="93"/>
      <c r="M239" s="81"/>
      <c r="N239" s="87"/>
      <c r="O239" s="87"/>
      <c r="P239" s="50" t="s">
        <v>55</v>
      </c>
      <c r="Q239" s="26">
        <f>F239/3.14129</f>
        <v>15.375848775503057</v>
      </c>
      <c r="R239" s="1">
        <v>-1.9123</v>
      </c>
      <c r="S239" s="1">
        <v>2.3651</v>
      </c>
      <c r="T239" s="1">
        <f>EXP((R239+S239)*LN(Q239))</f>
        <v>3.446678253419495</v>
      </c>
      <c r="U239" s="50">
        <v>0</v>
      </c>
      <c r="V239" s="93"/>
      <c r="W239" s="99"/>
      <c r="X239" s="84"/>
    </row>
    <row r="240" spans="1:24" ht="12.75">
      <c r="A240" s="30"/>
      <c r="B240" s="30"/>
      <c r="C240" s="30"/>
      <c r="D240" s="46"/>
      <c r="E240" s="30"/>
      <c r="F240" s="32"/>
      <c r="G240" s="33"/>
      <c r="H240" s="30"/>
      <c r="I240" s="34"/>
      <c r="J240" s="35"/>
      <c r="K240" s="35"/>
      <c r="L240" s="35"/>
      <c r="M240" s="36"/>
      <c r="N240" s="37"/>
      <c r="O240" s="37"/>
      <c r="P240" s="33"/>
      <c r="Q240" s="32"/>
      <c r="R240" s="30"/>
      <c r="S240" s="30"/>
      <c r="T240" s="33"/>
      <c r="U240" s="33"/>
      <c r="V240" s="33"/>
      <c r="W240" s="33"/>
      <c r="X240" s="33"/>
    </row>
    <row r="241" spans="1:24" ht="12.75">
      <c r="A241" s="30"/>
      <c r="B241" s="30"/>
      <c r="C241" s="30"/>
      <c r="D241" s="46"/>
      <c r="E241" s="30"/>
      <c r="F241" s="32"/>
      <c r="G241" s="33"/>
      <c r="H241" s="30"/>
      <c r="I241" s="34"/>
      <c r="J241" s="35"/>
      <c r="K241" s="35"/>
      <c r="L241" s="35"/>
      <c r="M241" s="36">
        <f>SUM(M237:M240)</f>
        <v>1</v>
      </c>
      <c r="N241" s="37"/>
      <c r="O241" s="37">
        <f>SUM(O237:O240)</f>
        <v>-0.6365141682948128</v>
      </c>
      <c r="P241" s="33"/>
      <c r="Q241" s="32"/>
      <c r="R241" s="30"/>
      <c r="S241" s="30"/>
      <c r="T241" s="33"/>
      <c r="U241" s="33"/>
      <c r="V241" s="33"/>
      <c r="W241" s="33"/>
      <c r="X241" s="33"/>
    </row>
    <row r="242" spans="1:24" ht="12.75">
      <c r="A242" s="30"/>
      <c r="B242" s="30"/>
      <c r="C242" s="30"/>
      <c r="D242" s="46"/>
      <c r="E242" s="30"/>
      <c r="F242" s="32"/>
      <c r="G242" s="33"/>
      <c r="H242" s="30"/>
      <c r="I242" s="34"/>
      <c r="J242" s="35"/>
      <c r="K242" s="35"/>
      <c r="L242" s="35"/>
      <c r="M242" s="36"/>
      <c r="N242" s="37"/>
      <c r="O242" s="37"/>
      <c r="P242" s="33"/>
      <c r="Q242" s="32"/>
      <c r="R242" s="30"/>
      <c r="S242" s="30"/>
      <c r="T242" s="33"/>
      <c r="U242" s="33"/>
      <c r="V242" s="33"/>
      <c r="W242" s="33"/>
      <c r="X242" s="33"/>
    </row>
    <row r="243" spans="1:24" ht="12.75">
      <c r="A243" s="23" t="s">
        <v>29</v>
      </c>
      <c r="B243" s="23" t="s">
        <v>137</v>
      </c>
      <c r="C243" s="23">
        <v>1</v>
      </c>
      <c r="D243" s="45">
        <v>38653</v>
      </c>
      <c r="E243" s="28" t="s">
        <v>138</v>
      </c>
      <c r="F243" s="26">
        <v>46</v>
      </c>
      <c r="G243" s="1" t="s">
        <v>55</v>
      </c>
      <c r="H243" s="23" t="s">
        <v>139</v>
      </c>
      <c r="I243" s="100">
        <v>3</v>
      </c>
      <c r="J243" s="101">
        <v>1</v>
      </c>
      <c r="K243" s="101">
        <v>1</v>
      </c>
      <c r="L243" s="101">
        <v>4</v>
      </c>
      <c r="M243" s="13">
        <v>0.25</v>
      </c>
      <c r="N243" s="27">
        <f>LN(M243)</f>
        <v>-1.3862943611198906</v>
      </c>
      <c r="O243" s="27">
        <f>M243*N243</f>
        <v>-0.34657359027997264</v>
      </c>
      <c r="P243" s="1" t="s">
        <v>55</v>
      </c>
      <c r="Q243" s="26">
        <f>F243/3.14129</f>
        <v>14.643665500479102</v>
      </c>
      <c r="R243" s="1">
        <v>-2.48</v>
      </c>
      <c r="S243" s="1">
        <v>2.4835</v>
      </c>
      <c r="T243" s="1">
        <f>EXP((R243+S243)*LN(Q243))</f>
        <v>1.0094382898534466</v>
      </c>
      <c r="U243" s="1">
        <v>0</v>
      </c>
      <c r="V243" s="76">
        <v>36.78624875396059</v>
      </c>
      <c r="W243" s="79">
        <v>-1.0397207708399179</v>
      </c>
      <c r="X243" s="82">
        <f>W243/(LN(I243))</f>
        <v>-0.946394630357186</v>
      </c>
    </row>
    <row r="244" spans="1:24" ht="12.75">
      <c r="A244" s="23" t="s">
        <v>29</v>
      </c>
      <c r="B244" s="23" t="s">
        <v>137</v>
      </c>
      <c r="C244" s="23">
        <v>1</v>
      </c>
      <c r="D244" s="45">
        <v>38653</v>
      </c>
      <c r="E244" s="28" t="s">
        <v>140</v>
      </c>
      <c r="F244" s="26">
        <v>53.5</v>
      </c>
      <c r="G244" s="28" t="s">
        <v>86</v>
      </c>
      <c r="H244" s="23" t="s">
        <v>141</v>
      </c>
      <c r="I244" s="100"/>
      <c r="J244" s="101"/>
      <c r="K244" s="101"/>
      <c r="L244" s="101"/>
      <c r="M244" s="85">
        <v>0.5</v>
      </c>
      <c r="N244" s="85">
        <f>LN(M244)</f>
        <v>-0.6931471805599453</v>
      </c>
      <c r="O244" s="85">
        <f>M244*N244</f>
        <v>-0.34657359027997264</v>
      </c>
      <c r="P244" s="28" t="s">
        <v>86</v>
      </c>
      <c r="Q244" s="26">
        <f>F244/3.14129</f>
        <v>17.031219658165913</v>
      </c>
      <c r="R244" s="23">
        <v>-0.7152</v>
      </c>
      <c r="S244" s="23">
        <v>1.7029</v>
      </c>
      <c r="T244" s="1">
        <v>0</v>
      </c>
      <c r="U244" s="1">
        <f>EXP((R244+S244)*LN(Q244))</f>
        <v>16.447558036554504</v>
      </c>
      <c r="V244" s="77"/>
      <c r="W244" s="80"/>
      <c r="X244" s="83"/>
    </row>
    <row r="245" spans="1:24" ht="12.75">
      <c r="A245" s="23" t="s">
        <v>29</v>
      </c>
      <c r="B245" s="23" t="s">
        <v>137</v>
      </c>
      <c r="C245" s="23">
        <v>1</v>
      </c>
      <c r="D245" s="45">
        <v>38653</v>
      </c>
      <c r="E245" s="28" t="s">
        <v>140</v>
      </c>
      <c r="F245" s="26">
        <v>63</v>
      </c>
      <c r="G245" s="28" t="s">
        <v>86</v>
      </c>
      <c r="H245" s="23" t="s">
        <v>141</v>
      </c>
      <c r="I245" s="100"/>
      <c r="J245" s="101"/>
      <c r="K245" s="101"/>
      <c r="L245" s="101"/>
      <c r="M245" s="87"/>
      <c r="N245" s="87"/>
      <c r="O245" s="87"/>
      <c r="P245" s="28" t="s">
        <v>86</v>
      </c>
      <c r="Q245" s="26">
        <f>F245/3.14129</f>
        <v>20.055454924569204</v>
      </c>
      <c r="R245" s="23">
        <v>-0.7152</v>
      </c>
      <c r="S245" s="23">
        <v>1.7029</v>
      </c>
      <c r="T245" s="1">
        <v>0</v>
      </c>
      <c r="U245" s="1">
        <f>EXP((R245+S245)*LN(Q245))</f>
        <v>19.329252427552643</v>
      </c>
      <c r="V245" s="77"/>
      <c r="W245" s="80"/>
      <c r="X245" s="83"/>
    </row>
    <row r="246" spans="1:24" ht="12.75">
      <c r="A246" s="23" t="s">
        <v>29</v>
      </c>
      <c r="B246" s="23" t="s">
        <v>137</v>
      </c>
      <c r="C246" s="23">
        <v>1</v>
      </c>
      <c r="D246" s="45">
        <v>38653</v>
      </c>
      <c r="E246" s="28" t="s">
        <v>142</v>
      </c>
      <c r="F246" s="26">
        <v>35</v>
      </c>
      <c r="G246" s="1" t="s">
        <v>142</v>
      </c>
      <c r="H246" s="23" t="s">
        <v>142</v>
      </c>
      <c r="I246" s="100"/>
      <c r="J246" s="101"/>
      <c r="K246" s="101"/>
      <c r="L246" s="101"/>
      <c r="M246" s="13">
        <v>0.25</v>
      </c>
      <c r="N246" s="27">
        <f>LN(M246)</f>
        <v>-1.3862943611198906</v>
      </c>
      <c r="O246" s="27">
        <f>M246*N246</f>
        <v>-0.34657359027997264</v>
      </c>
      <c r="P246" s="1" t="s">
        <v>142</v>
      </c>
      <c r="Q246" s="26">
        <f>F246/3.14129</f>
        <v>11.141919402538447</v>
      </c>
      <c r="R246" s="23"/>
      <c r="S246" s="23"/>
      <c r="T246" s="1">
        <v>0</v>
      </c>
      <c r="U246" s="1">
        <v>0</v>
      </c>
      <c r="V246" s="78"/>
      <c r="W246" s="81"/>
      <c r="X246" s="84"/>
    </row>
    <row r="247" spans="1:24" ht="12.75">
      <c r="A247" s="30"/>
      <c r="B247" s="30"/>
      <c r="C247" s="30"/>
      <c r="D247" s="30"/>
      <c r="E247" s="30"/>
      <c r="F247" s="30"/>
      <c r="G247" s="33"/>
      <c r="H247" s="30"/>
      <c r="I247" s="34"/>
      <c r="J247" s="35"/>
      <c r="K247" s="35"/>
      <c r="L247" s="35"/>
      <c r="M247" s="36"/>
      <c r="N247" s="37"/>
      <c r="O247" s="37"/>
      <c r="P247" s="33"/>
      <c r="Q247" s="30"/>
      <c r="R247" s="30"/>
      <c r="S247" s="30"/>
      <c r="T247" s="33"/>
      <c r="U247" s="33"/>
      <c r="V247" s="33"/>
      <c r="W247" s="33"/>
      <c r="X247" s="33"/>
    </row>
    <row r="248" spans="1:24" ht="12.75">
      <c r="A248" s="30"/>
      <c r="B248" s="30"/>
      <c r="C248" s="30"/>
      <c r="D248" s="30"/>
      <c r="E248" s="30"/>
      <c r="F248" s="30"/>
      <c r="G248" s="33"/>
      <c r="H248" s="30"/>
      <c r="I248" s="34"/>
      <c r="J248" s="35"/>
      <c r="K248" s="35"/>
      <c r="L248" s="35"/>
      <c r="M248" s="36">
        <f>SUM(M243:M247)</f>
        <v>1</v>
      </c>
      <c r="N248" s="37"/>
      <c r="O248" s="37">
        <f>SUM(O243:O247)</f>
        <v>-1.0397207708399179</v>
      </c>
      <c r="P248" s="33"/>
      <c r="Q248" s="30"/>
      <c r="R248" s="30"/>
      <c r="S248" s="30"/>
      <c r="T248" s="33">
        <f>SUM(T243:T247)</f>
        <v>1.0094382898534466</v>
      </c>
      <c r="U248" s="33">
        <f>SUM(U243:U247)</f>
        <v>35.77681046410714</v>
      </c>
      <c r="V248" s="33"/>
      <c r="W248" s="33"/>
      <c r="X248" s="33"/>
    </row>
    <row r="249" spans="1:24" ht="12.75">
      <c r="A249" s="30"/>
      <c r="B249" s="30"/>
      <c r="C249" s="30"/>
      <c r="D249" s="30"/>
      <c r="E249" s="30"/>
      <c r="F249" s="30"/>
      <c r="G249" s="33"/>
      <c r="H249" s="30"/>
      <c r="I249" s="34"/>
      <c r="J249" s="35"/>
      <c r="K249" s="35"/>
      <c r="L249" s="35"/>
      <c r="M249" s="36"/>
      <c r="N249" s="37"/>
      <c r="O249" s="37"/>
      <c r="P249" s="33"/>
      <c r="Q249" s="30"/>
      <c r="R249" s="30"/>
      <c r="S249" s="30"/>
      <c r="T249" s="33"/>
      <c r="U249" s="33"/>
      <c r="V249" s="33"/>
      <c r="W249" s="33"/>
      <c r="X249" s="33"/>
    </row>
    <row r="250" spans="1:24" s="51" customFormat="1" ht="12.75">
      <c r="A250" s="23" t="s">
        <v>29</v>
      </c>
      <c r="B250" s="25" t="s">
        <v>136</v>
      </c>
      <c r="C250" s="25">
        <v>2</v>
      </c>
      <c r="D250" s="45">
        <v>38653</v>
      </c>
      <c r="E250" s="23" t="s">
        <v>143</v>
      </c>
      <c r="F250" s="1">
        <v>172.7</v>
      </c>
      <c r="G250" s="28" t="s">
        <v>86</v>
      </c>
      <c r="H250" s="1" t="s">
        <v>144</v>
      </c>
      <c r="I250" s="88">
        <v>2</v>
      </c>
      <c r="J250" s="91">
        <v>2</v>
      </c>
      <c r="K250" s="91">
        <v>0</v>
      </c>
      <c r="L250" s="91">
        <v>2</v>
      </c>
      <c r="M250" s="11">
        <v>0.5</v>
      </c>
      <c r="N250" s="27">
        <f>LN(M250)</f>
        <v>-0.6931471805599453</v>
      </c>
      <c r="O250" s="27">
        <f>M250*N250</f>
        <v>-0.34657359027997264</v>
      </c>
      <c r="P250" s="28" t="s">
        <v>86</v>
      </c>
      <c r="Q250" s="26">
        <f>F250/3.14129</f>
        <v>54.97741373766828</v>
      </c>
      <c r="R250" s="1">
        <v>-2.48</v>
      </c>
      <c r="S250" s="1">
        <v>2.4835</v>
      </c>
      <c r="T250" s="51">
        <v>0</v>
      </c>
      <c r="U250" s="1">
        <f>EXP((R250+S250)*LN(Q250))</f>
        <v>1.0141230293668053</v>
      </c>
      <c r="V250" s="91">
        <v>7.964200758443414</v>
      </c>
      <c r="W250" s="97">
        <v>-0.6931471805599453</v>
      </c>
      <c r="X250" s="82">
        <f>W250/(LN(2))</f>
        <v>-1</v>
      </c>
    </row>
    <row r="251" spans="1:24" s="51" customFormat="1" ht="12.75">
      <c r="A251" s="23" t="s">
        <v>29</v>
      </c>
      <c r="B251" s="25" t="s">
        <v>136</v>
      </c>
      <c r="C251" s="25">
        <v>2</v>
      </c>
      <c r="D251" s="45">
        <v>38653</v>
      </c>
      <c r="E251" s="23" t="s">
        <v>93</v>
      </c>
      <c r="F251" s="1">
        <v>312.4</v>
      </c>
      <c r="G251" s="28" t="s">
        <v>55</v>
      </c>
      <c r="H251" s="1" t="s">
        <v>94</v>
      </c>
      <c r="I251" s="90"/>
      <c r="J251" s="93"/>
      <c r="K251" s="93"/>
      <c r="L251" s="93"/>
      <c r="M251" s="11">
        <v>0.5</v>
      </c>
      <c r="N251" s="27">
        <f>LN(M251)</f>
        <v>-0.6931471805599453</v>
      </c>
      <c r="O251" s="27">
        <f>M251*N251</f>
        <v>-0.34657359027997264</v>
      </c>
      <c r="P251" s="28" t="s">
        <v>55</v>
      </c>
      <c r="Q251" s="26">
        <f>F251/3.14129</f>
        <v>99.44958918151458</v>
      </c>
      <c r="R251" s="23">
        <v>-2.0127</v>
      </c>
      <c r="S251" s="23">
        <v>2.4342</v>
      </c>
      <c r="T251" s="1">
        <f>EXP((R251+S251)*LN(Q251))</f>
        <v>6.950077729076608</v>
      </c>
      <c r="U251" s="50">
        <v>0</v>
      </c>
      <c r="V251" s="93"/>
      <c r="W251" s="99"/>
      <c r="X251" s="84"/>
    </row>
    <row r="252" spans="1:24" ht="12.75">
      <c r="A252" s="65"/>
      <c r="B252" s="65"/>
      <c r="C252" s="65"/>
      <c r="D252" s="65"/>
      <c r="E252" s="65"/>
      <c r="F252" s="65"/>
      <c r="G252" s="66"/>
      <c r="H252" s="65"/>
      <c r="I252" s="67"/>
      <c r="J252" s="68"/>
      <c r="K252" s="68"/>
      <c r="L252" s="68"/>
      <c r="M252" s="69"/>
      <c r="N252" s="65"/>
      <c r="O252" s="65"/>
      <c r="P252" s="66"/>
      <c r="Q252" s="65"/>
      <c r="R252" s="65"/>
      <c r="S252" s="65"/>
      <c r="T252" s="66"/>
      <c r="U252" s="66"/>
      <c r="V252" s="66"/>
      <c r="W252" s="66"/>
      <c r="X252" s="33"/>
    </row>
    <row r="253" spans="1:24" ht="12.75">
      <c r="A253" s="30"/>
      <c r="B253" s="30"/>
      <c r="C253" s="30"/>
      <c r="D253" s="30"/>
      <c r="E253" s="30"/>
      <c r="F253" s="30"/>
      <c r="G253" s="33"/>
      <c r="H253" s="30"/>
      <c r="I253" s="34"/>
      <c r="J253" s="35"/>
      <c r="K253" s="35"/>
      <c r="L253" s="35"/>
      <c r="M253" s="36"/>
      <c r="N253" s="30"/>
      <c r="O253" s="36">
        <f>SUM(O250:O252)</f>
        <v>-0.6931471805599453</v>
      </c>
      <c r="P253" s="33"/>
      <c r="Q253" s="30"/>
      <c r="R253" s="30"/>
      <c r="S253" s="30"/>
      <c r="T253" s="33"/>
      <c r="U253" s="33"/>
      <c r="V253" s="33"/>
      <c r="W253" s="33"/>
      <c r="X253" s="33"/>
    </row>
    <row r="254" spans="1:24" ht="12.75">
      <c r="A254" s="30"/>
      <c r="B254" s="30"/>
      <c r="C254" s="30"/>
      <c r="D254" s="30"/>
      <c r="E254" s="30"/>
      <c r="F254" s="30"/>
      <c r="G254" s="33"/>
      <c r="H254" s="30"/>
      <c r="I254" s="34"/>
      <c r="J254" s="35"/>
      <c r="K254" s="35"/>
      <c r="L254" s="35"/>
      <c r="M254" s="36"/>
      <c r="N254" s="30"/>
      <c r="O254" s="30"/>
      <c r="P254" s="33"/>
      <c r="Q254" s="30"/>
      <c r="R254" s="30"/>
      <c r="S254" s="30"/>
      <c r="T254" s="33"/>
      <c r="U254" s="33"/>
      <c r="V254" s="33"/>
      <c r="W254" s="33"/>
      <c r="X254" s="33"/>
    </row>
  </sheetData>
  <mergeCells count="300">
    <mergeCell ref="V250:V251"/>
    <mergeCell ref="W250:W251"/>
    <mergeCell ref="X250:X251"/>
    <mergeCell ref="I250:I251"/>
    <mergeCell ref="J250:J251"/>
    <mergeCell ref="K250:K251"/>
    <mergeCell ref="L250:L251"/>
    <mergeCell ref="V243:V246"/>
    <mergeCell ref="W243:W246"/>
    <mergeCell ref="X243:X246"/>
    <mergeCell ref="M244:M245"/>
    <mergeCell ref="N244:N245"/>
    <mergeCell ref="O244:O245"/>
    <mergeCell ref="M238:M239"/>
    <mergeCell ref="N238:N239"/>
    <mergeCell ref="O238:O239"/>
    <mergeCell ref="I243:I246"/>
    <mergeCell ref="J243:J246"/>
    <mergeCell ref="K243:K246"/>
    <mergeCell ref="L243:L246"/>
    <mergeCell ref="V232:V233"/>
    <mergeCell ref="W232:W233"/>
    <mergeCell ref="X232:X233"/>
    <mergeCell ref="I237:I239"/>
    <mergeCell ref="J237:J239"/>
    <mergeCell ref="K237:K239"/>
    <mergeCell ref="L237:L239"/>
    <mergeCell ref="V237:V239"/>
    <mergeCell ref="W237:W239"/>
    <mergeCell ref="X237:X239"/>
    <mergeCell ref="I232:I233"/>
    <mergeCell ref="J232:J233"/>
    <mergeCell ref="K232:K233"/>
    <mergeCell ref="L232:L233"/>
    <mergeCell ref="W222:W223"/>
    <mergeCell ref="X222:X223"/>
    <mergeCell ref="I227:I228"/>
    <mergeCell ref="J227:J228"/>
    <mergeCell ref="K227:K228"/>
    <mergeCell ref="L227:L228"/>
    <mergeCell ref="V227:V228"/>
    <mergeCell ref="W227:W228"/>
    <mergeCell ref="X227:X228"/>
    <mergeCell ref="M222:M223"/>
    <mergeCell ref="N222:N223"/>
    <mergeCell ref="O222:O223"/>
    <mergeCell ref="V222:V223"/>
    <mergeCell ref="I222:I223"/>
    <mergeCell ref="J222:J223"/>
    <mergeCell ref="K222:K223"/>
    <mergeCell ref="L222:L223"/>
    <mergeCell ref="W210:W212"/>
    <mergeCell ref="X210:X212"/>
    <mergeCell ref="I216:I218"/>
    <mergeCell ref="J216:J218"/>
    <mergeCell ref="K216:K218"/>
    <mergeCell ref="L216:L218"/>
    <mergeCell ref="V216:V218"/>
    <mergeCell ref="W216:W218"/>
    <mergeCell ref="X216:X218"/>
    <mergeCell ref="M210:M212"/>
    <mergeCell ref="N210:N212"/>
    <mergeCell ref="O210:O212"/>
    <mergeCell ref="V210:V212"/>
    <mergeCell ref="I210:I212"/>
    <mergeCell ref="J210:J212"/>
    <mergeCell ref="K210:K212"/>
    <mergeCell ref="L210:L212"/>
    <mergeCell ref="V197:V199"/>
    <mergeCell ref="W197:W199"/>
    <mergeCell ref="X197:X199"/>
    <mergeCell ref="I203:I206"/>
    <mergeCell ref="J203:J206"/>
    <mergeCell ref="K203:K206"/>
    <mergeCell ref="L203:L206"/>
    <mergeCell ref="V203:V206"/>
    <mergeCell ref="W203:W206"/>
    <mergeCell ref="X203:X206"/>
    <mergeCell ref="M192:M193"/>
    <mergeCell ref="N192:N193"/>
    <mergeCell ref="O192:O193"/>
    <mergeCell ref="I197:I199"/>
    <mergeCell ref="J197:J199"/>
    <mergeCell ref="K197:K199"/>
    <mergeCell ref="L197:L199"/>
    <mergeCell ref="M197:M199"/>
    <mergeCell ref="N197:N199"/>
    <mergeCell ref="O197:O199"/>
    <mergeCell ref="V185:V187"/>
    <mergeCell ref="W185:W187"/>
    <mergeCell ref="X185:X187"/>
    <mergeCell ref="I191:I193"/>
    <mergeCell ref="J191:J193"/>
    <mergeCell ref="K191:K193"/>
    <mergeCell ref="L191:L193"/>
    <mergeCell ref="V191:V193"/>
    <mergeCell ref="W191:W193"/>
    <mergeCell ref="X191:X193"/>
    <mergeCell ref="V180:V181"/>
    <mergeCell ref="W180:W181"/>
    <mergeCell ref="X180:X181"/>
    <mergeCell ref="I185:I187"/>
    <mergeCell ref="J185:J187"/>
    <mergeCell ref="K185:K187"/>
    <mergeCell ref="L185:L187"/>
    <mergeCell ref="M185:M186"/>
    <mergeCell ref="N185:N186"/>
    <mergeCell ref="O185:O186"/>
    <mergeCell ref="N174:N175"/>
    <mergeCell ref="O174:O175"/>
    <mergeCell ref="I180:I181"/>
    <mergeCell ref="J180:J181"/>
    <mergeCell ref="K180:K181"/>
    <mergeCell ref="L180:L181"/>
    <mergeCell ref="W164:W169"/>
    <mergeCell ref="X164:X169"/>
    <mergeCell ref="I173:I176"/>
    <mergeCell ref="J173:J176"/>
    <mergeCell ref="K173:K176"/>
    <mergeCell ref="L173:L176"/>
    <mergeCell ref="V173:V176"/>
    <mergeCell ref="W173:W176"/>
    <mergeCell ref="X173:X176"/>
    <mergeCell ref="M174:M175"/>
    <mergeCell ref="M164:M167"/>
    <mergeCell ref="N164:N167"/>
    <mergeCell ref="O164:O167"/>
    <mergeCell ref="V164:V169"/>
    <mergeCell ref="I164:I169"/>
    <mergeCell ref="J164:J169"/>
    <mergeCell ref="K164:K169"/>
    <mergeCell ref="L164:L169"/>
    <mergeCell ref="W151:W153"/>
    <mergeCell ref="X151:X153"/>
    <mergeCell ref="I157:I160"/>
    <mergeCell ref="J157:J160"/>
    <mergeCell ref="K157:K160"/>
    <mergeCell ref="L157:L160"/>
    <mergeCell ref="V157:V160"/>
    <mergeCell ref="W157:W160"/>
    <mergeCell ref="X157:X160"/>
    <mergeCell ref="M151:M152"/>
    <mergeCell ref="N151:N152"/>
    <mergeCell ref="O151:O152"/>
    <mergeCell ref="V151:V153"/>
    <mergeCell ref="I151:I153"/>
    <mergeCell ref="J151:J153"/>
    <mergeCell ref="K151:K153"/>
    <mergeCell ref="L151:L153"/>
    <mergeCell ref="N144:N145"/>
    <mergeCell ref="O144:O145"/>
    <mergeCell ref="M146:M147"/>
    <mergeCell ref="N146:N147"/>
    <mergeCell ref="O146:O147"/>
    <mergeCell ref="W135:W139"/>
    <mergeCell ref="X135:X139"/>
    <mergeCell ref="I143:I147"/>
    <mergeCell ref="J143:J147"/>
    <mergeCell ref="K143:K147"/>
    <mergeCell ref="L143:L147"/>
    <mergeCell ref="V143:V147"/>
    <mergeCell ref="W143:W147"/>
    <mergeCell ref="X143:X147"/>
    <mergeCell ref="M144:M145"/>
    <mergeCell ref="M135:M139"/>
    <mergeCell ref="N135:N139"/>
    <mergeCell ref="O135:O139"/>
    <mergeCell ref="V135:V139"/>
    <mergeCell ref="I135:I139"/>
    <mergeCell ref="J135:J139"/>
    <mergeCell ref="K135:K139"/>
    <mergeCell ref="L135:L139"/>
    <mergeCell ref="W126:W131"/>
    <mergeCell ref="X126:X131"/>
    <mergeCell ref="M129:M131"/>
    <mergeCell ref="N129:N131"/>
    <mergeCell ref="O129:O131"/>
    <mergeCell ref="M126:M128"/>
    <mergeCell ref="N126:N128"/>
    <mergeCell ref="O126:O128"/>
    <mergeCell ref="V126:V131"/>
    <mergeCell ref="I126:I131"/>
    <mergeCell ref="J126:J131"/>
    <mergeCell ref="K126:K131"/>
    <mergeCell ref="L126:L131"/>
    <mergeCell ref="V113:V122"/>
    <mergeCell ref="W113:W122"/>
    <mergeCell ref="X113:X122"/>
    <mergeCell ref="M115:M119"/>
    <mergeCell ref="N115:N119"/>
    <mergeCell ref="O115:O119"/>
    <mergeCell ref="M121:M122"/>
    <mergeCell ref="N121:N122"/>
    <mergeCell ref="O121:O122"/>
    <mergeCell ref="M107:M109"/>
    <mergeCell ref="N107:N109"/>
    <mergeCell ref="O107:O109"/>
    <mergeCell ref="I113:I122"/>
    <mergeCell ref="J113:J122"/>
    <mergeCell ref="K113:K122"/>
    <mergeCell ref="L113:L122"/>
    <mergeCell ref="M113:M114"/>
    <mergeCell ref="N113:N114"/>
    <mergeCell ref="O113:O114"/>
    <mergeCell ref="V98:V101"/>
    <mergeCell ref="W98:W101"/>
    <mergeCell ref="X98:X101"/>
    <mergeCell ref="I105:I109"/>
    <mergeCell ref="J105:J109"/>
    <mergeCell ref="K105:K109"/>
    <mergeCell ref="L105:L109"/>
    <mergeCell ref="V105:V109"/>
    <mergeCell ref="W105:W109"/>
    <mergeCell ref="X105:X109"/>
    <mergeCell ref="M89:M93"/>
    <mergeCell ref="N89:N93"/>
    <mergeCell ref="O89:O93"/>
    <mergeCell ref="I98:I101"/>
    <mergeCell ref="J98:J101"/>
    <mergeCell ref="K98:K101"/>
    <mergeCell ref="L98:L101"/>
    <mergeCell ref="V78:V84"/>
    <mergeCell ref="W78:W84"/>
    <mergeCell ref="X78:X84"/>
    <mergeCell ref="I88:I94"/>
    <mergeCell ref="J88:J94"/>
    <mergeCell ref="K88:K94"/>
    <mergeCell ref="L88:L94"/>
    <mergeCell ref="V88:V94"/>
    <mergeCell ref="W88:W94"/>
    <mergeCell ref="X88:X94"/>
    <mergeCell ref="N72:N74"/>
    <mergeCell ref="O72:O74"/>
    <mergeCell ref="I78:I84"/>
    <mergeCell ref="J78:J84"/>
    <mergeCell ref="K78:K84"/>
    <mergeCell ref="L78:L84"/>
    <mergeCell ref="M78:M82"/>
    <mergeCell ref="N78:N82"/>
    <mergeCell ref="O78:O82"/>
    <mergeCell ref="W65:W66"/>
    <mergeCell ref="X65:X66"/>
    <mergeCell ref="I70:I74"/>
    <mergeCell ref="J70:J74"/>
    <mergeCell ref="K70:K74"/>
    <mergeCell ref="L70:L74"/>
    <mergeCell ref="V70:V74"/>
    <mergeCell ref="W70:W74"/>
    <mergeCell ref="X70:X74"/>
    <mergeCell ref="M72:M74"/>
    <mergeCell ref="M65:M66"/>
    <mergeCell ref="N65:N66"/>
    <mergeCell ref="O65:O66"/>
    <mergeCell ref="V65:V66"/>
    <mergeCell ref="I65:I66"/>
    <mergeCell ref="J65:J66"/>
    <mergeCell ref="K65:K66"/>
    <mergeCell ref="L65:L66"/>
    <mergeCell ref="W45:W61"/>
    <mergeCell ref="X45:X61"/>
    <mergeCell ref="M54:M55"/>
    <mergeCell ref="N54:N55"/>
    <mergeCell ref="O54:O55"/>
    <mergeCell ref="M58:M61"/>
    <mergeCell ref="N58:N61"/>
    <mergeCell ref="O58:O61"/>
    <mergeCell ref="M45:M52"/>
    <mergeCell ref="N45:N52"/>
    <mergeCell ref="O45:O52"/>
    <mergeCell ref="V45:V61"/>
    <mergeCell ref="I45:I61"/>
    <mergeCell ref="J45:J61"/>
    <mergeCell ref="K45:K61"/>
    <mergeCell ref="L45:L61"/>
    <mergeCell ref="W15:W41"/>
    <mergeCell ref="X15:X41"/>
    <mergeCell ref="M30:M41"/>
    <mergeCell ref="N30:N41"/>
    <mergeCell ref="O30:O41"/>
    <mergeCell ref="M15:M26"/>
    <mergeCell ref="N15:N26"/>
    <mergeCell ref="O15:O26"/>
    <mergeCell ref="V15:V41"/>
    <mergeCell ref="I15:I41"/>
    <mergeCell ref="J15:J41"/>
    <mergeCell ref="K15:K41"/>
    <mergeCell ref="L15:L41"/>
    <mergeCell ref="W2:W11"/>
    <mergeCell ref="X2:X11"/>
    <mergeCell ref="M7:M10"/>
    <mergeCell ref="N7:N10"/>
    <mergeCell ref="O7:O10"/>
    <mergeCell ref="M2:M4"/>
    <mergeCell ref="N2:N4"/>
    <mergeCell ref="O2:O4"/>
    <mergeCell ref="V2:V11"/>
    <mergeCell ref="I2:I11"/>
    <mergeCell ref="J2:J11"/>
    <mergeCell ref="K2:K11"/>
    <mergeCell ref="L2:L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Milwaukee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Computer Labs</dc:creator>
  <cp:keywords/>
  <dc:description/>
  <cp:lastModifiedBy>Christopher Lepczyk</cp:lastModifiedBy>
  <dcterms:created xsi:type="dcterms:W3CDTF">2005-11-03T15:17:33Z</dcterms:created>
  <dcterms:modified xsi:type="dcterms:W3CDTF">2008-03-25T09:59:21Z</dcterms:modified>
  <cp:category/>
  <cp:version/>
  <cp:contentType/>
  <cp:contentStatus/>
</cp:coreProperties>
</file>